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3"/>
  </bookViews>
  <sheets>
    <sheet name="3" sheetId="1" r:id="rId1"/>
    <sheet name="4" sheetId="2" r:id="rId2"/>
    <sheet name="5" sheetId="3" r:id="rId3"/>
    <sheet name="6" sheetId="4" r:id="rId4"/>
    <sheet name="6a" sheetId="5" r:id="rId5"/>
    <sheet name="7" sheetId="6" r:id="rId6"/>
  </sheets>
  <definedNames/>
  <calcPr fullCalcOnLoad="1"/>
</workbook>
</file>

<file path=xl/comments1.xml><?xml version="1.0" encoding="utf-8"?>
<comments xmlns="http://schemas.openxmlformats.org/spreadsheetml/2006/main">
  <authors>
    <author>Urzędnik</author>
  </authors>
  <commentList>
    <comment ref="J17" authorId="0">
      <text>
        <r>
          <rPr>
            <b/>
            <sz val="8"/>
            <rFont val="Tahoma"/>
            <family val="0"/>
          </rPr>
          <t>Urzędnik: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<sst xmlns="http://schemas.openxmlformats.org/spreadsheetml/2006/main" count="386" uniqueCount="242">
  <si>
    <t>Wyszczególnienie</t>
  </si>
  <si>
    <t>4.</t>
  </si>
  <si>
    <t>Dział</t>
  </si>
  <si>
    <t>§</t>
  </si>
  <si>
    <t>Treść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</si>
  <si>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</si>
  <si>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</si>
  <si>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</si>
  <si>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</si>
  <si>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</si>
  <si>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</si>
  <si>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</si>
  <si>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</si>
  <si>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</si>
  <si>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</si>
  <si>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</si>
  <si>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</si>
  <si>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</si>
  <si>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</si>
  <si>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</si>
  <si>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</si>
  <si>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</si>
  <si>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</si>
  <si>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</si>
  <si>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</si>
  <si>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</si>
  <si>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</si>
  <si>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</si>
  <si>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</si>
  <si>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</si>
  <si>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</si>
  <si>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</si>
  <si>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</si>
  <si>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</si>
  <si>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</si>
  <si>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</si>
  <si>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</si>
  <si>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</si>
  <si>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</si>
  <si>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</si>
  <si>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</si>
  <si>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</si>
  <si>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</si>
  <si>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</si>
  <si>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</si>
  <si>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</si>
  <si>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</si>
  <si>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</si>
  <si>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</si>
  <si>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</si>
  <si>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</si>
  <si>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</si>
  <si>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</si>
  <si>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</si>
  <si>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</si>
  <si>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</si>
  <si>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</si>
  <si>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</si>
  <si>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</si>
  <si>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</si>
  <si>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</si>
  <si>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</si>
  <si>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</si>
  <si>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</si>
  <si>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</si>
  <si>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</si>
  <si>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</si>
  <si>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</si>
  <si>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</si>
  <si>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</si>
  <si>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</si>
  <si>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</si>
  <si>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</si>
  <si>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</si>
  <si>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</si>
  <si>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</si>
  <si>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</si>
  <si>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</si>
  <si>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</si>
  <si>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</si>
  <si>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</si>
  <si>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</si>
  <si>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</si>
  <si>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</si>
  <si>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</si>
  <si>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</si>
  <si>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</si>
  <si>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</si>
  <si>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</si>
  <si>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</si>
  <si>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</si>
  <si>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</si>
  <si>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</si>
  <si>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</si>
  <si>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</si>
  <si>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</si>
  <si>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</si>
  <si>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</si>
  <si>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</si>
  <si>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</si>
  <si>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</si>
  <si>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</si>
  <si>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</si>
  <si>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</si>
  <si>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</si>
  <si>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</si>
  <si>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</si>
  <si>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</si>
  <si>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</si>
  <si>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</si>
  <si>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</si>
  <si>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</si>
  <si>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</si>
  <si>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</si>
  <si>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</si>
  <si>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</si>
  <si>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</si>
  <si>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</si>
  <si>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</si>
  <si>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</si>
  <si>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</si>
  <si>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</si>
  <si>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</si>
  <si>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</si>
  <si>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</si>
  <si>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</si>
  <si>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</si>
  <si>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</si>
  <si>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</si>
  <si>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</si>
  <si>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</si>
  <si>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</si>
  <si>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010</t>
  </si>
  <si>
    <t>801</t>
  </si>
  <si>
    <t>6050</t>
  </si>
  <si>
    <t>80110</t>
  </si>
  <si>
    <t>900</t>
  </si>
  <si>
    <t>90002</t>
  </si>
  <si>
    <t>926</t>
  </si>
  <si>
    <t>6058 6059</t>
  </si>
  <si>
    <t>2010 r.</t>
  </si>
  <si>
    <t>01041</t>
  </si>
  <si>
    <t>80148</t>
  </si>
  <si>
    <t>6650</t>
  </si>
  <si>
    <t xml:space="preserve">A.    
B.
C.
... </t>
  </si>
  <si>
    <t>Remont i wyposażenie świetlicy wiejskiej, urządzenie terenów rekreacyjnych i sportowych w Rynie Reszelskim (2008-2009)</t>
  </si>
  <si>
    <t>Limity wydatków na wieloletnie programy inwestycyjne w latach 2009 - 2011</t>
  </si>
  <si>
    <t>rok budżetowy 2009 (8+9+10+11)</t>
  </si>
  <si>
    <t>2011 r.</t>
  </si>
  <si>
    <t>Budowa Gimnazjum w Kolnie- etap II (2008 - 2009)</t>
  </si>
  <si>
    <t>Przebudowa i zmiana sposobu użytkowania budynku mieszk.-usł. w Kolnie na kuchnię szkolną (2008 - 2009)</t>
  </si>
  <si>
    <t>92601</t>
  </si>
  <si>
    <t>Budowa Sali gimnastycznej w Kolnie (2008 - 2010)</t>
  </si>
  <si>
    <t>w 2009 r. - przychody i rozchody budżetu</t>
  </si>
  <si>
    <t>wykonanie 2008*</t>
  </si>
  <si>
    <t>Plan na 2009 r.</t>
  </si>
  <si>
    <t>Prognoza kwoty długu gminy na rok 2009 i lata następne</t>
  </si>
  <si>
    <t>31.12.2008 r.</t>
  </si>
  <si>
    <t xml:space="preserve">Urząd Gminy  (nakłady 2009 - 42.000,00zł, 2010 - 161.000,00 zł, 2011 - 81.000,00zł, 2012 - 23.000,00zł, co stanowi łącznie 307.000,00zł) </t>
  </si>
  <si>
    <t>Dofinansowanie projektu "System zagospodarowania odpadów komunalnych w Olsztynie. Budowa Zakładu Unieszkodliwiania Odpadów" (2009-2012)</t>
  </si>
  <si>
    <t xml:space="preserve">A.      
B.
C.20.000,00
... </t>
  </si>
  <si>
    <t xml:space="preserve">Wydatki* na programy i projekty realizowane ze środków pochodzących z funduszy strukturalnych i Funduszu Spójności </t>
  </si>
  <si>
    <t>Projekt</t>
  </si>
  <si>
    <t>Kategoria interwencji funduszy strukturalnych</t>
  </si>
  <si>
    <t>Klasyfikacja (dział, rozdział paragraf)</t>
  </si>
  <si>
    <t>Wydatki w okresie realizacji Projektu (całkowita wartość Projektu) (6+7)</t>
  </si>
  <si>
    <t>w tym:</t>
  </si>
  <si>
    <t>Środki z budżetu krajowego</t>
  </si>
  <si>
    <t>Środki z budżetu UE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</si>
  <si>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</si>
  <si>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</si>
  <si>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</si>
  <si>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</si>
  <si>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</si>
  <si>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</si>
  <si>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</si>
  <si>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</si>
  <si>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</si>
  <si>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</si>
  <si>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</si>
  <si>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</si>
  <si>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</si>
  <si>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</si>
  <si>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</si>
  <si>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PROGRAM ROZWOJU OBSZARÓW WIEJSKICH NA LATA 2007 - 2013</t>
  </si>
  <si>
    <t>Priorytet:</t>
  </si>
  <si>
    <t>Działanie:</t>
  </si>
  <si>
    <t>ODNOWA I ROZWÓJ WSI</t>
  </si>
  <si>
    <t>Nazwa projektu:</t>
  </si>
  <si>
    <t>Razem wydatki:</t>
  </si>
  <si>
    <t>z tego 2009 r.</t>
  </si>
  <si>
    <t>6058</t>
  </si>
  <si>
    <t>2012r.</t>
  </si>
  <si>
    <t>6059</t>
  </si>
  <si>
    <t>1.2</t>
  </si>
  <si>
    <t>PODSTAWOWE USŁUGI DLA GOSPODARKI I LUDNOŚCI WIEJSKIEJ</t>
  </si>
  <si>
    <t>1.5</t>
  </si>
  <si>
    <t>z tego 2007 r.</t>
  </si>
  <si>
    <t>01010</t>
  </si>
  <si>
    <t>1.7</t>
  </si>
  <si>
    <t>...............</t>
  </si>
  <si>
    <t>Wydatki bieżące razem:</t>
  </si>
  <si>
    <t>2.1</t>
  </si>
  <si>
    <t>2.2</t>
  </si>
  <si>
    <t>Ogółem (1+2)</t>
  </si>
  <si>
    <t>6050 6058 6059</t>
  </si>
  <si>
    <t xml:space="preserve">Urząd Gminy (nakłady 2008 - 3.976,00zł; 2009 - 533.633,00zł, co stanowi łącznie 537.609,00zł, w tym PROW 2007-2013 75% kosztów kwalifikowalnych)  </t>
  </si>
  <si>
    <t>Remont i wyposażenie świetlic oraz urządzenie terenów rekreacyjnych w Kruzach i Rynie Reszelskim</t>
  </si>
  <si>
    <t>6050,6059</t>
  </si>
  <si>
    <t>Remont i wyposażenie świetlic oraz urządzenie terenów rekreacyjnych w Kruzach i Rynie Reszelskim (2008-2009)</t>
  </si>
  <si>
    <t>Urząd Gminy 1.505.932,88 w tym 583.519,32zł-2008, 922.413,56zł-2009 (PFOŚiGW - 20.000,00 zł, WFOŚiGW - pożyczka 96.265,96zł, EFRWP - pożyczka 700.000,00 zł, 106.147,60 śr. własne)</t>
  </si>
  <si>
    <t>Wykonanie</t>
  </si>
  <si>
    <t>Wykonanie w 2008 r.</t>
  </si>
  <si>
    <t>PROMOCJA INTEGRACJI SPOŁECZNEJ</t>
  </si>
  <si>
    <t>ROZWÓJ I UPOWSZECHNIANIE AKTYWNEJ INTEGRACJI</t>
  </si>
  <si>
    <t>2011r.</t>
  </si>
  <si>
    <t>PROGRAM OPERACYJNY KAPITAŁ LUDZKI</t>
  </si>
  <si>
    <t>Małe kroki do sukcesu</t>
  </si>
  <si>
    <t xml:space="preserve">852-85214 §3110, 3119; 853-85395 §3118, 3119, 4018, 4019, 4118, 4119, 4128, 4129, 4178, 4179, 4218, 4219, 4268, 4269, 4308, 4309, 4358, 4359, 4378, 4379, 4448, 4449, 4748, 4749, 4758, 4759 </t>
  </si>
  <si>
    <t>Budowa sieci wodociągowej i kanalizacji sanitarnej w Wójtowie i Tejstymach (2005 - 2011)</t>
  </si>
  <si>
    <t xml:space="preserve">A.      
B.
C.4.000,00
... </t>
  </si>
  <si>
    <t>BUDOWA SIECI WODOCIĄGOWEJ I KANALIZACJI SANITARNEJ W WÓJTOWIE I TEJSTYMACH</t>
  </si>
  <si>
    <t>1.3</t>
  </si>
  <si>
    <t>Plan przychodów i wydatków Gminnego Funduszu</t>
  </si>
  <si>
    <t>Ochrony Środowiska i Gospodarki Wodnej</t>
  </si>
  <si>
    <t>Stan środków obrotowych na początek roku</t>
  </si>
  <si>
    <t>Przychody</t>
  </si>
  <si>
    <t>§  0830 - Wpływy z usług</t>
  </si>
  <si>
    <t>§ 0690 - Wpływy z różnych opłat</t>
  </si>
  <si>
    <t>§ 2960 - Przelewy redystrybucyjne</t>
  </si>
  <si>
    <t>Wydatki</t>
  </si>
  <si>
    <t>Wydatki bieżące</t>
  </si>
  <si>
    <t>§ 4210 - Zakup materiałów i wyposażenia</t>
  </si>
  <si>
    <t>§ 4300 - Zakup usług pozostałych</t>
  </si>
  <si>
    <t>Wydatki majątkowe</t>
  </si>
  <si>
    <t>§ 6260 - Dotacje z funduszy celowych na finansowanie lub dofinansowanie kosztów realizacji inwestycji i zakupów inwestycyjnych j.s.f.p.</t>
  </si>
  <si>
    <t>Stan środków obrotowych na koniec roku</t>
  </si>
  <si>
    <t>z tego: 2009r.</t>
  </si>
  <si>
    <t>Urząd Gminy 19.520,00zł-2008, 810.062,00zł-2009, pożyczka z EFRWP - 700.000,00zł, środki własne 110.062,00 zł)</t>
  </si>
  <si>
    <t>Urząd Gminy (nakłady 2005 - 16.000,00 zł, 2006 - 20.000,00zł, 2007 - 37.049,07zł, 2008 - 44.076,00 zł, 2009 - 4.000,00zł, 2010 - 3.059.409,50zł, 2011 - 2.629.764,77 zł co stanowi łącznie 5.810.299,34zł, w tym PROW 2007-2013 75% kosztów kwalifikowalnych)</t>
  </si>
  <si>
    <t xml:space="preserve">A.
B.
C.
... </t>
  </si>
  <si>
    <t>Urząd Gminy 12.200,00zł-2008, 56.120,00zł-2009, 2.321.120,00zł -2010, co stanowi łącznie 2.389.440,00, w tym 60% FRKF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</si>
</sst>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  <numFmt numFmtId="171" formatCode="#,##0.0"/>
  </numFmts>
  <fonts count="26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0"/>
    </font>
    <font>
      <sz val="11"/>
      <color indexed="16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70" fontId="0" fillId="0" borderId="7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9" fillId="0" borderId="0" xfId="18" applyFont="1">
      <alignment/>
      <protection/>
    </xf>
    <xf numFmtId="0" fontId="20" fillId="0" borderId="1" xfId="18" applyFont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0" fontId="18" fillId="2" borderId="1" xfId="18" applyFont="1" applyFill="1" applyBorder="1" applyAlignment="1">
      <alignment horizontal="center"/>
      <protection/>
    </xf>
    <xf numFmtId="0" fontId="18" fillId="2" borderId="1" xfId="18" applyFont="1" applyFill="1" applyBorder="1" applyAlignment="1">
      <alignment wrapText="1"/>
      <protection/>
    </xf>
    <xf numFmtId="3" fontId="18" fillId="2" borderId="1" xfId="18" applyNumberFormat="1" applyFont="1" applyFill="1" applyBorder="1">
      <alignment/>
      <protection/>
    </xf>
    <xf numFmtId="0" fontId="18" fillId="0" borderId="0" xfId="18" applyFont="1">
      <alignment/>
      <protection/>
    </xf>
    <xf numFmtId="0" fontId="19" fillId="0" borderId="1" xfId="18" applyFont="1" applyBorder="1">
      <alignment/>
      <protection/>
    </xf>
    <xf numFmtId="0" fontId="19" fillId="3" borderId="1" xfId="18" applyFont="1" applyFill="1" applyBorder="1">
      <alignment/>
      <protection/>
    </xf>
    <xf numFmtId="168" fontId="22" fillId="0" borderId="12" xfId="18" applyNumberFormat="1" applyFont="1" applyBorder="1" applyAlignment="1">
      <alignment horizontal="center" wrapText="1"/>
      <protection/>
    </xf>
    <xf numFmtId="3" fontId="18" fillId="3" borderId="1" xfId="18" applyNumberFormat="1" applyFont="1" applyFill="1" applyBorder="1">
      <alignment/>
      <protection/>
    </xf>
    <xf numFmtId="3" fontId="19" fillId="0" borderId="1" xfId="18" applyNumberFormat="1" applyFont="1" applyBorder="1" applyAlignment="1">
      <alignment horizontal="right"/>
      <protection/>
    </xf>
    <xf numFmtId="3" fontId="19" fillId="0" borderId="13" xfId="18" applyNumberFormat="1" applyFont="1" applyBorder="1" applyAlignment="1">
      <alignment horizontal="right"/>
      <protection/>
    </xf>
    <xf numFmtId="3" fontId="19" fillId="0" borderId="13" xfId="18" applyNumberFormat="1" applyFont="1" applyBorder="1" applyAlignment="1">
      <alignment horizontal="right"/>
      <protection/>
    </xf>
    <xf numFmtId="49" fontId="18" fillId="0" borderId="13" xfId="18" applyNumberFormat="1" applyFont="1" applyBorder="1" applyAlignment="1">
      <alignment horizontal="center"/>
      <protection/>
    </xf>
    <xf numFmtId="0" fontId="19" fillId="0" borderId="13" xfId="18" applyFont="1" applyBorder="1">
      <alignment/>
      <protection/>
    </xf>
    <xf numFmtId="49" fontId="19" fillId="0" borderId="13" xfId="18" applyNumberFormat="1" applyFont="1" applyBorder="1" applyAlignment="1">
      <alignment horizontal="center"/>
      <protection/>
    </xf>
    <xf numFmtId="3" fontId="19" fillId="0" borderId="13" xfId="18" applyNumberFormat="1" applyFont="1" applyBorder="1" applyAlignment="1">
      <alignment horizontal="center"/>
      <protection/>
    </xf>
    <xf numFmtId="49" fontId="19" fillId="0" borderId="14" xfId="18" applyNumberFormat="1" applyFont="1" applyBorder="1" applyAlignment="1">
      <alignment horizontal="center"/>
      <protection/>
    </xf>
    <xf numFmtId="3" fontId="19" fillId="0" borderId="1" xfId="18" applyNumberFormat="1" applyFont="1" applyBorder="1">
      <alignment/>
      <protection/>
    </xf>
    <xf numFmtId="3" fontId="19" fillId="0" borderId="14" xfId="18" applyNumberFormat="1" applyFont="1" applyBorder="1" applyAlignment="1">
      <alignment horizontal="center"/>
      <protection/>
    </xf>
    <xf numFmtId="1" fontId="22" fillId="0" borderId="12" xfId="18" applyNumberFormat="1" applyFont="1" applyBorder="1" applyAlignment="1">
      <alignment horizontal="center" wrapText="1"/>
      <protection/>
    </xf>
    <xf numFmtId="3" fontId="19" fillId="0" borderId="12" xfId="18" applyNumberFormat="1" applyFont="1" applyBorder="1" applyAlignment="1">
      <alignment horizontal="right"/>
      <protection/>
    </xf>
    <xf numFmtId="3" fontId="19" fillId="0" borderId="12" xfId="18" applyNumberFormat="1" applyFont="1" applyBorder="1" applyAlignment="1">
      <alignment horizontal="right"/>
      <protection/>
    </xf>
    <xf numFmtId="0" fontId="19" fillId="0" borderId="1" xfId="18" applyFont="1" applyBorder="1" applyAlignment="1">
      <alignment horizontal="center"/>
      <protection/>
    </xf>
    <xf numFmtId="0" fontId="19" fillId="0" borderId="15" xfId="18" applyFont="1" applyBorder="1" applyAlignment="1">
      <alignment horizontal="center"/>
      <protection/>
    </xf>
    <xf numFmtId="0" fontId="19" fillId="0" borderId="16" xfId="18" applyFont="1" applyBorder="1" applyAlignment="1">
      <alignment horizontal="center"/>
      <protection/>
    </xf>
    <xf numFmtId="0" fontId="19" fillId="0" borderId="17" xfId="18" applyFont="1" applyBorder="1" applyAlignment="1">
      <alignment horizontal="center"/>
      <protection/>
    </xf>
    <xf numFmtId="0" fontId="18" fillId="2" borderId="1" xfId="18" applyFont="1" applyFill="1" applyBorder="1">
      <alignment/>
      <protection/>
    </xf>
    <xf numFmtId="0" fontId="18" fillId="2" borderId="15" xfId="18" applyFont="1" applyFill="1" applyBorder="1" applyAlignment="1">
      <alignment horizontal="center"/>
      <protection/>
    </xf>
    <xf numFmtId="0" fontId="18" fillId="2" borderId="17" xfId="18" applyFont="1" applyFill="1" applyBorder="1" applyAlignment="1">
      <alignment horizontal="center"/>
      <protection/>
    </xf>
    <xf numFmtId="0" fontId="19" fillId="0" borderId="13" xfId="18" applyFont="1" applyBorder="1" applyAlignment="1">
      <alignment horizontal="center"/>
      <protection/>
    </xf>
    <xf numFmtId="0" fontId="19" fillId="0" borderId="14" xfId="18" applyFont="1" applyBorder="1" applyAlignment="1">
      <alignment horizontal="center"/>
      <protection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2" xfId="18" applyFont="1" applyBorder="1" applyAlignment="1">
      <alignment/>
      <protection/>
    </xf>
    <xf numFmtId="0" fontId="0" fillId="0" borderId="13" xfId="0" applyBorder="1" applyAlignment="1">
      <alignment/>
    </xf>
    <xf numFmtId="2" fontId="18" fillId="3" borderId="1" xfId="18" applyNumberFormat="1" applyFont="1" applyFill="1" applyBorder="1">
      <alignment/>
      <protection/>
    </xf>
    <xf numFmtId="2" fontId="19" fillId="0" borderId="1" xfId="18" applyNumberFormat="1" applyFont="1" applyBorder="1" applyAlignment="1">
      <alignment horizontal="right"/>
      <protection/>
    </xf>
    <xf numFmtId="2" fontId="19" fillId="0" borderId="13" xfId="18" applyNumberFormat="1" applyFont="1" applyBorder="1" applyAlignment="1">
      <alignment horizontal="right"/>
      <protection/>
    </xf>
    <xf numFmtId="2" fontId="19" fillId="0" borderId="12" xfId="18" applyNumberFormat="1" applyFont="1" applyBorder="1" applyAlignment="1">
      <alignment horizontal="center"/>
      <protection/>
    </xf>
    <xf numFmtId="170" fontId="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0" fontId="3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70" fontId="3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" fontId="19" fillId="0" borderId="1" xfId="18" applyNumberFormat="1" applyFont="1" applyBorder="1">
      <alignment/>
      <protection/>
    </xf>
    <xf numFmtId="4" fontId="19" fillId="0" borderId="1" xfId="18" applyNumberFormat="1" applyFont="1" applyBorder="1" applyAlignment="1">
      <alignment horizontal="right"/>
      <protection/>
    </xf>
    <xf numFmtId="4" fontId="18" fillId="3" borderId="1" xfId="18" applyNumberFormat="1" applyFont="1" applyFill="1" applyBorder="1">
      <alignment/>
      <protection/>
    </xf>
    <xf numFmtId="4" fontId="18" fillId="2" borderId="1" xfId="18" applyNumberFormat="1" applyFont="1" applyFill="1" applyBorder="1">
      <alignment/>
      <protection/>
    </xf>
    <xf numFmtId="4" fontId="0" fillId="0" borderId="7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7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" fontId="18" fillId="2" borderId="1" xfId="18" applyNumberFormat="1" applyFont="1" applyFill="1" applyBorder="1">
      <alignment/>
      <protection/>
    </xf>
    <xf numFmtId="0" fontId="19" fillId="0" borderId="14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8" fillId="2" borderId="15" xfId="18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18" fillId="2" borderId="17" xfId="18" applyFont="1" applyFill="1" applyBorder="1" applyAlignment="1">
      <alignment horizontal="center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9" fillId="0" borderId="18" xfId="18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21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8" fillId="0" borderId="23" xfId="18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2" fillId="0" borderId="12" xfId="18" applyFont="1" applyBorder="1" applyAlignment="1">
      <alignment wrapText="1"/>
      <protection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9" fillId="0" borderId="1" xfId="18" applyFont="1" applyBorder="1" applyAlignment="1">
      <alignment horizontal="center" vertical="center"/>
      <protection/>
    </xf>
    <xf numFmtId="49" fontId="18" fillId="0" borderId="12" xfId="18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0" fontId="1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19" xfId="18" applyFont="1" applyBorder="1" applyAlignment="1">
      <alignment horizontal="center"/>
      <protection/>
    </xf>
    <xf numFmtId="0" fontId="19" fillId="0" borderId="20" xfId="18" applyFont="1" applyBorder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9" fillId="0" borderId="22" xfId="18" applyFont="1" applyBorder="1" applyAlignment="1">
      <alignment horizontal="center"/>
      <protection/>
    </xf>
    <xf numFmtId="0" fontId="18" fillId="0" borderId="24" xfId="18" applyFont="1" applyBorder="1" applyAlignment="1">
      <alignment horizontal="center"/>
      <protection/>
    </xf>
    <xf numFmtId="0" fontId="18" fillId="0" borderId="25" xfId="18" applyFont="1" applyBorder="1" applyAlignment="1">
      <alignment horizontal="center"/>
      <protection/>
    </xf>
    <xf numFmtId="49" fontId="18" fillId="0" borderId="13" xfId="18" applyNumberFormat="1" applyFont="1" applyBorder="1" applyAlignment="1">
      <alignment horizontal="center"/>
      <protection/>
    </xf>
    <xf numFmtId="0" fontId="16" fillId="0" borderId="14" xfId="0" applyFont="1" applyBorder="1" applyAlignment="1">
      <alignment horizontal="center" wrapText="1"/>
    </xf>
    <xf numFmtId="3" fontId="18" fillId="2" borderId="15" xfId="18" applyNumberFormat="1" applyFont="1" applyFill="1" applyBorder="1" applyAlignment="1">
      <alignment horizontal="center"/>
      <protection/>
    </xf>
    <xf numFmtId="3" fontId="18" fillId="2" borderId="17" xfId="18" applyNumberFormat="1" applyFont="1" applyFill="1" applyBorder="1" applyAlignment="1">
      <alignment horizontal="center"/>
      <protection/>
    </xf>
    <xf numFmtId="0" fontId="20" fillId="0" borderId="1" xfId="18" applyFont="1" applyBorder="1" applyAlignment="1">
      <alignment horizontal="center" vertical="center"/>
      <protection/>
    </xf>
    <xf numFmtId="0" fontId="20" fillId="0" borderId="1" xfId="18" applyFont="1" applyBorder="1" applyAlignment="1">
      <alignment horizontal="center" vertical="center" wrapText="1"/>
      <protection/>
    </xf>
    <xf numFmtId="0" fontId="18" fillId="0" borderId="0" xfId="18" applyFont="1" applyAlignment="1">
      <alignment horizontal="center"/>
      <protection/>
    </xf>
    <xf numFmtId="0" fontId="18" fillId="0" borderId="1" xfId="18" applyFont="1" applyBorder="1" applyAlignment="1">
      <alignment horizontal="center" vertical="center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5">
      <selection activeCell="H22" sqref="H22"/>
    </sheetView>
  </sheetViews>
  <sheetFormatPr defaultColWidth="9.00390625" defaultRowHeight="12.75"/>
  <cols>
    <col min="1" max="1" width="3.375" style="1" customWidth="1"/>
    <col min="2" max="2" width="4.25390625" style="1" customWidth="1"/>
    <col min="3" max="3" width="5.375" style="1" customWidth="1"/>
    <col min="4" max="4" width="4.625" style="1" customWidth="1"/>
    <col min="5" max="5" width="15.875" style="1" customWidth="1"/>
    <col min="6" max="6" width="11.75390625" style="1" customWidth="1"/>
    <col min="7" max="7" width="10.00390625" style="1" bestFit="1" customWidth="1"/>
    <col min="8" max="8" width="10.00390625" style="1" customWidth="1"/>
    <col min="9" max="9" width="9.875" style="1" customWidth="1"/>
    <col min="10" max="10" width="10.625" style="1" customWidth="1"/>
    <col min="11" max="11" width="10.25390625" style="1" customWidth="1"/>
    <col min="12" max="12" width="9.75390625" style="1" customWidth="1"/>
    <col min="13" max="13" width="11.75390625" style="1" customWidth="1"/>
    <col min="14" max="14" width="18.75390625" style="1" customWidth="1"/>
    <col min="15" max="16384" width="9.125" style="1" customWidth="1"/>
  </cols>
  <sheetData>
    <row r="1" spans="1:14" ht="18">
      <c r="A1" s="163" t="s">
        <v>146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 t="s">
        <v>36</v>
      </c>
    </row>
    <row r="3" spans="1:14" s="82" customFormat="1" ht="19.5" customHeight="1">
      <c r="A3" s="164" t="s">
        <v>51</v>
      </c>
      <c r="B3" s="164" t="s">
        <v>2</v>
      </c>
      <c r="C3" s="164" t="s">
        <v>35</v>
      </c>
      <c r="D3" s="169" t="s">
        <v>67</v>
      </c>
      <c r="E3" s="165" t="s">
        <v>61</v>
      </c>
      <c r="F3" s="165" t="s">
        <v>63</v>
      </c>
      <c r="G3" s="165" t="s">
        <v>57</v>
      </c>
      <c r="H3" s="165"/>
      <c r="I3" s="165"/>
      <c r="J3" s="165"/>
      <c r="K3" s="165"/>
      <c r="L3" s="165"/>
      <c r="M3" s="165"/>
      <c r="N3" s="165" t="s">
        <v>66</v>
      </c>
    </row>
    <row r="4" spans="1:14" s="82" customFormat="1" ht="19.5" customHeight="1">
      <c r="A4" s="164"/>
      <c r="B4" s="164"/>
      <c r="C4" s="164"/>
      <c r="D4" s="170"/>
      <c r="E4" s="165"/>
      <c r="F4" s="165"/>
      <c r="G4" s="165" t="s">
        <v>147</v>
      </c>
      <c r="H4" s="165" t="s">
        <v>12</v>
      </c>
      <c r="I4" s="165"/>
      <c r="J4" s="165"/>
      <c r="K4" s="165"/>
      <c r="L4" s="165" t="s">
        <v>140</v>
      </c>
      <c r="M4" s="165" t="s">
        <v>148</v>
      </c>
      <c r="N4" s="165"/>
    </row>
    <row r="5" spans="1:14" s="82" customFormat="1" ht="29.25" customHeight="1">
      <c r="A5" s="164"/>
      <c r="B5" s="164"/>
      <c r="C5" s="164"/>
      <c r="D5" s="170"/>
      <c r="E5" s="165"/>
      <c r="F5" s="165"/>
      <c r="G5" s="165"/>
      <c r="H5" s="165" t="s">
        <v>64</v>
      </c>
      <c r="I5" s="165" t="s">
        <v>59</v>
      </c>
      <c r="J5" s="165" t="s">
        <v>52</v>
      </c>
      <c r="K5" s="165" t="s">
        <v>60</v>
      </c>
      <c r="L5" s="165"/>
      <c r="M5" s="165"/>
      <c r="N5" s="165"/>
    </row>
    <row r="6" spans="1:14" s="82" customFormat="1" ht="19.5" customHeight="1">
      <c r="A6" s="164"/>
      <c r="B6" s="164"/>
      <c r="C6" s="164"/>
      <c r="D6" s="170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s="82" customFormat="1" ht="19.5" customHeight="1">
      <c r="A7" s="164"/>
      <c r="B7" s="164"/>
      <c r="C7" s="164"/>
      <c r="D7" s="171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81" customFormat="1" ht="84">
      <c r="A9" s="76" t="s">
        <v>7</v>
      </c>
      <c r="B9" s="77" t="s">
        <v>132</v>
      </c>
      <c r="C9" s="77" t="s">
        <v>141</v>
      </c>
      <c r="D9" s="78" t="s">
        <v>205</v>
      </c>
      <c r="E9" s="56" t="s">
        <v>209</v>
      </c>
      <c r="F9" s="68">
        <v>537609</v>
      </c>
      <c r="G9" s="68">
        <f>SUM(H9+I9)</f>
        <v>533633</v>
      </c>
      <c r="H9" s="68">
        <v>206818</v>
      </c>
      <c r="I9" s="68">
        <v>326815</v>
      </c>
      <c r="J9" s="80" t="s">
        <v>144</v>
      </c>
      <c r="K9" s="68"/>
      <c r="L9" s="68">
        <v>0</v>
      </c>
      <c r="M9" s="79">
        <v>0</v>
      </c>
      <c r="N9" s="89" t="s">
        <v>206</v>
      </c>
    </row>
    <row r="10" spans="1:14" s="81" customFormat="1" ht="90" hidden="1">
      <c r="A10" s="76" t="s">
        <v>8</v>
      </c>
      <c r="B10" s="77" t="s">
        <v>132</v>
      </c>
      <c r="C10" s="77" t="s">
        <v>141</v>
      </c>
      <c r="D10" s="78" t="s">
        <v>139</v>
      </c>
      <c r="E10" s="56" t="s">
        <v>145</v>
      </c>
      <c r="F10" s="68"/>
      <c r="G10" s="68"/>
      <c r="H10" s="68"/>
      <c r="I10" s="68">
        <v>0</v>
      </c>
      <c r="J10" s="80" t="s">
        <v>144</v>
      </c>
      <c r="K10" s="68"/>
      <c r="L10" s="68">
        <v>0</v>
      </c>
      <c r="M10" s="79">
        <v>0</v>
      </c>
      <c r="N10" s="89"/>
    </row>
    <row r="11" spans="1:14" s="81" customFormat="1" ht="97.5">
      <c r="A11" s="76" t="s">
        <v>9</v>
      </c>
      <c r="B11" s="77" t="s">
        <v>132</v>
      </c>
      <c r="C11" s="77" t="s">
        <v>141</v>
      </c>
      <c r="D11" s="78" t="s">
        <v>139</v>
      </c>
      <c r="E11" s="56" t="s">
        <v>219</v>
      </c>
      <c r="F11" s="68">
        <v>5810299.34</v>
      </c>
      <c r="G11" s="68">
        <f>SUM(H11+I11+K11+4000)</f>
        <v>4000</v>
      </c>
      <c r="H11" s="68"/>
      <c r="I11" s="68"/>
      <c r="J11" s="80" t="s">
        <v>220</v>
      </c>
      <c r="K11" s="68"/>
      <c r="L11" s="68">
        <v>3059409.5</v>
      </c>
      <c r="M11" s="68">
        <v>2629764.77</v>
      </c>
      <c r="N11" s="89" t="s">
        <v>239</v>
      </c>
    </row>
    <row r="12" spans="1:14" s="81" customFormat="1" ht="68.25">
      <c r="A12" s="76" t="s">
        <v>1</v>
      </c>
      <c r="B12" s="77" t="s">
        <v>133</v>
      </c>
      <c r="C12" s="77" t="s">
        <v>135</v>
      </c>
      <c r="D12" s="78" t="s">
        <v>134</v>
      </c>
      <c r="E12" s="56" t="s">
        <v>149</v>
      </c>
      <c r="F12" s="68">
        <v>1505932.88</v>
      </c>
      <c r="G12" s="68">
        <f>SUM(H12+I12+20000)</f>
        <v>922413.5599999999</v>
      </c>
      <c r="H12" s="68">
        <v>106147.6</v>
      </c>
      <c r="I12" s="68">
        <v>796265.96</v>
      </c>
      <c r="J12" s="80" t="s">
        <v>160</v>
      </c>
      <c r="K12" s="68"/>
      <c r="L12" s="68">
        <v>0</v>
      </c>
      <c r="M12" s="79">
        <v>0</v>
      </c>
      <c r="N12" s="89" t="s">
        <v>210</v>
      </c>
    </row>
    <row r="13" spans="1:14" s="81" customFormat="1" ht="70.5" customHeight="1">
      <c r="A13" s="76" t="s">
        <v>13</v>
      </c>
      <c r="B13" s="77" t="s">
        <v>133</v>
      </c>
      <c r="C13" s="77" t="s">
        <v>142</v>
      </c>
      <c r="D13" s="78" t="s">
        <v>134</v>
      </c>
      <c r="E13" s="56" t="s">
        <v>150</v>
      </c>
      <c r="F13" s="68">
        <v>829582</v>
      </c>
      <c r="G13" s="68">
        <f>SUM(I13+H13)</f>
        <v>810062</v>
      </c>
      <c r="H13" s="68">
        <v>110062</v>
      </c>
      <c r="I13" s="68">
        <v>700000</v>
      </c>
      <c r="J13" s="80" t="s">
        <v>65</v>
      </c>
      <c r="K13" s="68"/>
      <c r="L13" s="68">
        <v>0</v>
      </c>
      <c r="M13" s="79">
        <v>0</v>
      </c>
      <c r="N13" s="89" t="s">
        <v>238</v>
      </c>
    </row>
    <row r="14" spans="1:14" s="81" customFormat="1" ht="110.25" customHeight="1">
      <c r="A14" s="76" t="s">
        <v>16</v>
      </c>
      <c r="B14" s="77" t="s">
        <v>136</v>
      </c>
      <c r="C14" s="77" t="s">
        <v>137</v>
      </c>
      <c r="D14" s="78" t="s">
        <v>143</v>
      </c>
      <c r="E14" s="56" t="s">
        <v>159</v>
      </c>
      <c r="F14" s="68">
        <v>307000</v>
      </c>
      <c r="G14" s="68">
        <f>SUM(H14)</f>
        <v>42000</v>
      </c>
      <c r="H14" s="68">
        <v>42000</v>
      </c>
      <c r="I14" s="68"/>
      <c r="J14" s="80" t="s">
        <v>65</v>
      </c>
      <c r="K14" s="68"/>
      <c r="L14" s="68">
        <v>161000</v>
      </c>
      <c r="M14" s="68">
        <v>81000</v>
      </c>
      <c r="N14" s="89" t="s">
        <v>158</v>
      </c>
    </row>
    <row r="15" spans="1:14" s="81" customFormat="1" ht="54.75" customHeight="1">
      <c r="A15" s="76" t="s">
        <v>19</v>
      </c>
      <c r="B15" s="77" t="s">
        <v>138</v>
      </c>
      <c r="C15" s="77" t="s">
        <v>151</v>
      </c>
      <c r="D15" s="78" t="s">
        <v>134</v>
      </c>
      <c r="E15" s="56" t="s">
        <v>152</v>
      </c>
      <c r="F15" s="68">
        <v>2389440</v>
      </c>
      <c r="G15" s="68">
        <f>SUM(H15)</f>
        <v>56120</v>
      </c>
      <c r="H15" s="68">
        <v>56120</v>
      </c>
      <c r="I15" s="68"/>
      <c r="J15" s="80" t="s">
        <v>240</v>
      </c>
      <c r="K15" s="68"/>
      <c r="L15" s="68">
        <v>2321120</v>
      </c>
      <c r="M15" s="79">
        <v>0</v>
      </c>
      <c r="N15" s="89" t="s">
        <v>241</v>
      </c>
    </row>
    <row r="16" spans="1:14" s="58" customFormat="1" ht="22.5" customHeight="1">
      <c r="A16" s="166" t="s">
        <v>62</v>
      </c>
      <c r="B16" s="167"/>
      <c r="C16" s="167"/>
      <c r="D16" s="167"/>
      <c r="E16" s="168"/>
      <c r="F16" s="83">
        <f>SUM(F9:F15)</f>
        <v>11379863.219999999</v>
      </c>
      <c r="G16" s="83">
        <f>SUM(G9:G15)</f>
        <v>2368228.56</v>
      </c>
      <c r="H16" s="83">
        <f>SUM(H9:H15)</f>
        <v>521147.6</v>
      </c>
      <c r="I16" s="83">
        <f>SUM(I9:I15)</f>
        <v>1823080.96</v>
      </c>
      <c r="J16" s="83">
        <v>24000</v>
      </c>
      <c r="K16" s="83">
        <f>SUM(K9:K15)</f>
        <v>0</v>
      </c>
      <c r="L16" s="83">
        <f>SUM(L9:L15)</f>
        <v>5541529.5</v>
      </c>
      <c r="M16" s="83">
        <f>SUM(M9:M15)</f>
        <v>2710764.77</v>
      </c>
      <c r="N16" s="57" t="s">
        <v>38</v>
      </c>
    </row>
    <row r="17" ht="12.75"/>
    <row r="18" ht="12.75"/>
    <row r="19" ht="12.75">
      <c r="A19" s="1" t="s">
        <v>56</v>
      </c>
    </row>
    <row r="20" ht="12.75">
      <c r="A20" s="1" t="s">
        <v>53</v>
      </c>
    </row>
    <row r="21" ht="12.75">
      <c r="A21" s="1" t="s">
        <v>54</v>
      </c>
    </row>
    <row r="22" ht="12.75">
      <c r="A22" s="1" t="s">
        <v>55</v>
      </c>
    </row>
    <row r="24" ht="14.25">
      <c r="A24" s="10" t="s">
        <v>68</v>
      </c>
    </row>
  </sheetData>
  <mergeCells count="18">
    <mergeCell ref="A16:E16"/>
    <mergeCell ref="D3:D7"/>
    <mergeCell ref="M4:M7"/>
    <mergeCell ref="L4:L7"/>
    <mergeCell ref="H4:K4"/>
    <mergeCell ref="H5:H7"/>
    <mergeCell ref="I5:I7"/>
    <mergeCell ref="J5:J7"/>
    <mergeCell ref="K5:K7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3"/>
  <headerFooter alignWithMargins="0">
    <oddHeader>&amp;R&amp;"Arial CE,Kursywa"&amp;8Załącznik nr 3
do uchwały Rady Gminy
nr XXXII/171/2009 z dnia 24.07.09r.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C57">
      <selection activeCell="H75" sqref="H75"/>
    </sheetView>
  </sheetViews>
  <sheetFormatPr defaultColWidth="9.00390625" defaultRowHeight="12.75"/>
  <cols>
    <col min="1" max="1" width="2.875" style="96" customWidth="1"/>
    <col min="2" max="2" width="17.125" style="96" customWidth="1"/>
    <col min="3" max="3" width="8.25390625" style="96" customWidth="1"/>
    <col min="4" max="4" width="8.75390625" style="96" customWidth="1"/>
    <col min="5" max="5" width="9.75390625" style="96" customWidth="1"/>
    <col min="6" max="6" width="10.375" style="96" customWidth="1"/>
    <col min="7" max="7" width="10.00390625" style="96" customWidth="1"/>
    <col min="8" max="8" width="8.75390625" style="96" customWidth="1"/>
    <col min="9" max="9" width="8.875" style="96" customWidth="1"/>
    <col min="10" max="10" width="5.75390625" style="96" customWidth="1"/>
    <col min="11" max="11" width="5.00390625" style="96" customWidth="1"/>
    <col min="12" max="12" width="8.75390625" style="96" customWidth="1"/>
    <col min="13" max="13" width="9.125" style="96" customWidth="1"/>
    <col min="14" max="14" width="7.875" style="96" customWidth="1"/>
    <col min="15" max="15" width="8.625" style="96" customWidth="1"/>
    <col min="16" max="16" width="6.75390625" style="96" customWidth="1"/>
    <col min="17" max="17" width="8.25390625" style="96" customWidth="1"/>
    <col min="18" max="16384" width="10.25390625" style="96" customWidth="1"/>
  </cols>
  <sheetData>
    <row r="1" spans="1:17" ht="11.25">
      <c r="A1" s="207" t="s">
        <v>161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15.75" customHeight="1"/>
    <row r="3" spans="1:17" ht="11.25">
      <c r="A3" s="208" t="s">
        <v>70</v>
      </c>
      <c r="B3" s="208" t="s">
        <v>162</v>
      </c>
      <c r="C3" s="209" t="s">
        <v>163</v>
      </c>
      <c r="D3" s="209" t="s">
        <v>164</v>
      </c>
      <c r="E3" s="209" t="s">
        <v>165</v>
      </c>
      <c r="F3" s="205" t="s">
        <v>166</v>
      </c>
      <c r="G3" s="205"/>
      <c r="H3" s="205" t="s">
        <v>57</v>
      </c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1.25">
      <c r="A4" s="208"/>
      <c r="B4" s="208"/>
      <c r="C4" s="209"/>
      <c r="D4" s="209"/>
      <c r="E4" s="209"/>
      <c r="F4" s="206" t="s">
        <v>167</v>
      </c>
      <c r="G4" s="206" t="s">
        <v>168</v>
      </c>
      <c r="H4" s="205" t="s">
        <v>50</v>
      </c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1.25">
      <c r="A5" s="208"/>
      <c r="B5" s="208"/>
      <c r="C5" s="209"/>
      <c r="D5" s="209"/>
      <c r="E5" s="209"/>
      <c r="F5" s="206"/>
      <c r="G5" s="206"/>
      <c r="H5" s="206" t="s">
        <v>170</v>
      </c>
      <c r="I5" s="205" t="s">
        <v>171</v>
      </c>
      <c r="J5" s="205"/>
      <c r="K5" s="205"/>
      <c r="L5" s="205"/>
      <c r="M5" s="205"/>
      <c r="N5" s="205"/>
      <c r="O5" s="205"/>
      <c r="P5" s="205"/>
      <c r="Q5" s="205"/>
    </row>
    <row r="6" spans="1:17" ht="14.25" customHeight="1">
      <c r="A6" s="208"/>
      <c r="B6" s="208"/>
      <c r="C6" s="209"/>
      <c r="D6" s="209"/>
      <c r="E6" s="209"/>
      <c r="F6" s="206"/>
      <c r="G6" s="206"/>
      <c r="H6" s="206"/>
      <c r="I6" s="205" t="s">
        <v>172</v>
      </c>
      <c r="J6" s="205"/>
      <c r="K6" s="205"/>
      <c r="L6" s="205"/>
      <c r="M6" s="205" t="s">
        <v>168</v>
      </c>
      <c r="N6" s="205"/>
      <c r="O6" s="205"/>
      <c r="P6" s="205"/>
      <c r="Q6" s="205"/>
    </row>
    <row r="7" spans="1:17" ht="11.25">
      <c r="A7" s="208"/>
      <c r="B7" s="208"/>
      <c r="C7" s="209"/>
      <c r="D7" s="209"/>
      <c r="E7" s="209"/>
      <c r="F7" s="206"/>
      <c r="G7" s="206"/>
      <c r="H7" s="206"/>
      <c r="I7" s="206" t="s">
        <v>173</v>
      </c>
      <c r="J7" s="205" t="s">
        <v>174</v>
      </c>
      <c r="K7" s="205"/>
      <c r="L7" s="205"/>
      <c r="M7" s="206" t="s">
        <v>175</v>
      </c>
      <c r="N7" s="206" t="s">
        <v>174</v>
      </c>
      <c r="O7" s="206"/>
      <c r="P7" s="206"/>
      <c r="Q7" s="206"/>
    </row>
    <row r="8" spans="1:17" ht="48" customHeight="1">
      <c r="A8" s="208"/>
      <c r="B8" s="208"/>
      <c r="C8" s="209"/>
      <c r="D8" s="209"/>
      <c r="E8" s="209"/>
      <c r="F8" s="206"/>
      <c r="G8" s="206"/>
      <c r="H8" s="206"/>
      <c r="I8" s="206"/>
      <c r="J8" s="97" t="s">
        <v>176</v>
      </c>
      <c r="K8" s="97" t="s">
        <v>177</v>
      </c>
      <c r="L8" s="97" t="s">
        <v>178</v>
      </c>
      <c r="M8" s="206"/>
      <c r="N8" s="97" t="s">
        <v>179</v>
      </c>
      <c r="O8" s="97" t="s">
        <v>176</v>
      </c>
      <c r="P8" s="97" t="s">
        <v>177</v>
      </c>
      <c r="Q8" s="97" t="s">
        <v>180</v>
      </c>
    </row>
    <row r="9" spans="1:17" ht="11.25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  <c r="J9" s="98">
        <v>10</v>
      </c>
      <c r="K9" s="98">
        <v>11</v>
      </c>
      <c r="L9" s="98">
        <v>12</v>
      </c>
      <c r="M9" s="98">
        <v>13</v>
      </c>
      <c r="N9" s="98">
        <v>14</v>
      </c>
      <c r="O9" s="98">
        <v>15</v>
      </c>
      <c r="P9" s="98">
        <v>16</v>
      </c>
      <c r="Q9" s="98">
        <v>17</v>
      </c>
    </row>
    <row r="10" spans="1:17" s="102" customFormat="1" ht="22.5">
      <c r="A10" s="99">
        <v>1</v>
      </c>
      <c r="B10" s="100" t="s">
        <v>181</v>
      </c>
      <c r="C10" s="203" t="s">
        <v>38</v>
      </c>
      <c r="D10" s="204"/>
      <c r="E10" s="156">
        <f aca="true" t="shared" si="0" ref="E10:Q10">SUM(E15+E24+E33+E42)</f>
        <v>6226807.27</v>
      </c>
      <c r="F10" s="156">
        <f t="shared" si="0"/>
        <v>2607462.27</v>
      </c>
      <c r="G10" s="101">
        <f t="shared" si="0"/>
        <v>3619345</v>
      </c>
      <c r="H10" s="101">
        <f t="shared" si="0"/>
        <v>537633</v>
      </c>
      <c r="I10" s="101">
        <f t="shared" si="0"/>
        <v>210818</v>
      </c>
      <c r="J10" s="101">
        <f t="shared" si="0"/>
        <v>0</v>
      </c>
      <c r="K10" s="101">
        <f t="shared" si="0"/>
        <v>0</v>
      </c>
      <c r="L10" s="101">
        <f t="shared" si="0"/>
        <v>210818</v>
      </c>
      <c r="M10" s="101">
        <f t="shared" si="0"/>
        <v>326815</v>
      </c>
      <c r="N10" s="101">
        <f t="shared" si="0"/>
        <v>0</v>
      </c>
      <c r="O10" s="101">
        <f t="shared" si="0"/>
        <v>326815</v>
      </c>
      <c r="P10" s="101">
        <f t="shared" si="0"/>
        <v>0</v>
      </c>
      <c r="Q10" s="101">
        <f t="shared" si="0"/>
        <v>0</v>
      </c>
    </row>
    <row r="11" spans="1:17" ht="12.75">
      <c r="A11" s="189" t="s">
        <v>182</v>
      </c>
      <c r="B11" s="103" t="s">
        <v>183</v>
      </c>
      <c r="C11" s="177" t="s">
        <v>184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ht="12.75">
      <c r="A12" s="189"/>
      <c r="B12" s="103" t="s">
        <v>185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ht="12.75">
      <c r="A13" s="189"/>
      <c r="B13" s="103" t="s">
        <v>186</v>
      </c>
      <c r="C13" s="180" t="s">
        <v>187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</row>
    <row r="14" spans="1:17" ht="15" customHeight="1">
      <c r="A14" s="189"/>
      <c r="B14" s="103" t="s">
        <v>188</v>
      </c>
      <c r="C14" s="183" t="s">
        <v>207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5"/>
    </row>
    <row r="15" spans="1:17" ht="11.25">
      <c r="A15" s="189"/>
      <c r="B15" s="104" t="s">
        <v>189</v>
      </c>
      <c r="C15" s="105"/>
      <c r="D15" s="190" t="s">
        <v>132</v>
      </c>
      <c r="E15" s="106">
        <f aca="true" t="shared" si="1" ref="E15:Q15">SUM(E16:E19)</f>
        <v>533633</v>
      </c>
      <c r="F15" s="106">
        <f t="shared" si="1"/>
        <v>206818</v>
      </c>
      <c r="G15" s="106">
        <f t="shared" si="1"/>
        <v>326815</v>
      </c>
      <c r="H15" s="106">
        <f t="shared" si="1"/>
        <v>533633</v>
      </c>
      <c r="I15" s="106">
        <f t="shared" si="1"/>
        <v>206818</v>
      </c>
      <c r="J15" s="106">
        <f t="shared" si="1"/>
        <v>0</v>
      </c>
      <c r="K15" s="106">
        <f t="shared" si="1"/>
        <v>0</v>
      </c>
      <c r="L15" s="106">
        <f t="shared" si="1"/>
        <v>206818</v>
      </c>
      <c r="M15" s="106">
        <f t="shared" si="1"/>
        <v>326815</v>
      </c>
      <c r="N15" s="106">
        <f t="shared" si="1"/>
        <v>0</v>
      </c>
      <c r="O15" s="106">
        <f t="shared" si="1"/>
        <v>326815</v>
      </c>
      <c r="P15" s="106">
        <f t="shared" si="1"/>
        <v>0</v>
      </c>
      <c r="Q15" s="106">
        <f t="shared" si="1"/>
        <v>0</v>
      </c>
    </row>
    <row r="16" spans="1:17" ht="12.75" customHeight="1">
      <c r="A16" s="189"/>
      <c r="B16" s="103" t="s">
        <v>190</v>
      </c>
      <c r="C16" s="192"/>
      <c r="D16" s="191"/>
      <c r="E16" s="107">
        <f>SUM(F16:G16)</f>
        <v>533633</v>
      </c>
      <c r="F16" s="107">
        <f>SUM(I16)</f>
        <v>206818</v>
      </c>
      <c r="G16" s="107">
        <f>SUM(M16)</f>
        <v>326815</v>
      </c>
      <c r="H16" s="108">
        <f>SUM(M16+I16)</f>
        <v>533633</v>
      </c>
      <c r="I16" s="108">
        <f>SUM(J16:L16)</f>
        <v>206818</v>
      </c>
      <c r="J16" s="108"/>
      <c r="K16" s="108"/>
      <c r="L16" s="108">
        <v>206818</v>
      </c>
      <c r="M16" s="108">
        <f>SUM(N16:Q16)</f>
        <v>326815</v>
      </c>
      <c r="N16" s="108"/>
      <c r="O16" s="108">
        <v>326815</v>
      </c>
      <c r="P16" s="108"/>
      <c r="Q16" s="109"/>
    </row>
    <row r="17" spans="1:17" ht="12.75" customHeight="1">
      <c r="A17" s="189"/>
      <c r="B17" s="103" t="s">
        <v>140</v>
      </c>
      <c r="C17" s="193"/>
      <c r="D17" s="110" t="s">
        <v>141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ht="12.75" customHeight="1">
      <c r="A18" s="189"/>
      <c r="B18" s="103" t="s">
        <v>148</v>
      </c>
      <c r="C18" s="193"/>
      <c r="D18" s="112" t="s">
        <v>191</v>
      </c>
      <c r="E18" s="107"/>
      <c r="F18" s="107"/>
      <c r="G18" s="107"/>
      <c r="H18" s="108"/>
      <c r="I18" s="108"/>
      <c r="J18" s="109"/>
      <c r="K18" s="108"/>
      <c r="L18" s="109"/>
      <c r="M18" s="108"/>
      <c r="N18" s="109"/>
      <c r="O18" s="113"/>
      <c r="P18" s="113"/>
      <c r="Q18" s="113"/>
    </row>
    <row r="19" spans="1:17" ht="12.75" customHeight="1">
      <c r="A19" s="189"/>
      <c r="B19" s="103" t="s">
        <v>192</v>
      </c>
      <c r="C19" s="194"/>
      <c r="D19" s="114" t="s">
        <v>208</v>
      </c>
      <c r="E19" s="115"/>
      <c r="F19" s="115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2.75" hidden="1">
      <c r="A20" s="189" t="s">
        <v>194</v>
      </c>
      <c r="B20" s="103" t="s">
        <v>183</v>
      </c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9"/>
    </row>
    <row r="21" spans="1:17" ht="12.75" hidden="1">
      <c r="A21" s="189"/>
      <c r="B21" s="103" t="s">
        <v>185</v>
      </c>
      <c r="C21" s="180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2.75" hidden="1">
      <c r="A22" s="189"/>
      <c r="B22" s="103" t="s">
        <v>186</v>
      </c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12.75" hidden="1">
      <c r="A23" s="189"/>
      <c r="B23" s="103" t="s">
        <v>188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</row>
    <row r="24" spans="1:17" ht="11.25" hidden="1">
      <c r="A24" s="189"/>
      <c r="B24" s="104" t="s">
        <v>189</v>
      </c>
      <c r="C24" s="117"/>
      <c r="D24" s="190" t="s">
        <v>132</v>
      </c>
      <c r="E24" s="106">
        <f aca="true" t="shared" si="2" ref="E24:Q24">SUM(E25:E28)</f>
        <v>0</v>
      </c>
      <c r="F24" s="106">
        <f t="shared" si="2"/>
        <v>0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6">
        <f t="shared" si="2"/>
        <v>0</v>
      </c>
      <c r="N24" s="106">
        <f t="shared" si="2"/>
        <v>0</v>
      </c>
      <c r="O24" s="106">
        <f t="shared" si="2"/>
        <v>0</v>
      </c>
      <c r="P24" s="106">
        <f t="shared" si="2"/>
        <v>0</v>
      </c>
      <c r="Q24" s="106">
        <f t="shared" si="2"/>
        <v>0</v>
      </c>
    </row>
    <row r="25" spans="1:17" ht="15" customHeight="1" hidden="1">
      <c r="A25" s="189"/>
      <c r="B25" s="103" t="s">
        <v>190</v>
      </c>
      <c r="C25" s="192"/>
      <c r="D25" s="191"/>
      <c r="E25" s="107">
        <f>SUM(F25:G25)</f>
        <v>0</v>
      </c>
      <c r="F25" s="107">
        <f>SUM(I25)</f>
        <v>0</v>
      </c>
      <c r="G25" s="107">
        <f>SUM(M25)</f>
        <v>0</v>
      </c>
      <c r="H25" s="108">
        <f>SUM(M25+I25)</f>
        <v>0</v>
      </c>
      <c r="I25" s="108">
        <f>SUM(J25:L25)</f>
        <v>0</v>
      </c>
      <c r="J25" s="108"/>
      <c r="K25" s="108"/>
      <c r="L25" s="108"/>
      <c r="M25" s="108">
        <f>SUM(N25:Q25)</f>
        <v>0</v>
      </c>
      <c r="N25" s="108"/>
      <c r="O25" s="108"/>
      <c r="P25" s="108"/>
      <c r="Q25" s="109"/>
    </row>
    <row r="26" spans="1:17" ht="15" customHeight="1" hidden="1">
      <c r="A26" s="189"/>
      <c r="B26" s="103" t="s">
        <v>140</v>
      </c>
      <c r="C26" s="193"/>
      <c r="D26" s="110" t="s">
        <v>141</v>
      </c>
      <c r="E26" s="107"/>
      <c r="F26" s="107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ht="15" customHeight="1" hidden="1">
      <c r="A27" s="189"/>
      <c r="B27" s="103" t="s">
        <v>148</v>
      </c>
      <c r="C27" s="193"/>
      <c r="D27" s="112" t="s">
        <v>191</v>
      </c>
      <c r="E27" s="115"/>
      <c r="F27" s="115"/>
      <c r="G27" s="115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5" customHeight="1" hidden="1">
      <c r="A28" s="189"/>
      <c r="B28" s="103" t="s">
        <v>192</v>
      </c>
      <c r="C28" s="194"/>
      <c r="D28" s="114" t="s">
        <v>193</v>
      </c>
      <c r="E28" s="115"/>
      <c r="F28" s="115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2.75">
      <c r="A29" s="175" t="s">
        <v>194</v>
      </c>
      <c r="B29" s="103" t="s">
        <v>183</v>
      </c>
      <c r="C29" s="177" t="s">
        <v>184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17" ht="12.75">
      <c r="A30" s="176"/>
      <c r="B30" s="103" t="s">
        <v>185</v>
      </c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6"/>
      <c r="B31" s="103" t="s">
        <v>186</v>
      </c>
      <c r="C31" s="180" t="s">
        <v>195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76"/>
      <c r="B32" s="103" t="s">
        <v>188</v>
      </c>
      <c r="C32" s="183" t="s">
        <v>221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</row>
    <row r="33" spans="1:17" ht="11.25">
      <c r="A33" s="176"/>
      <c r="B33" s="104" t="s">
        <v>189</v>
      </c>
      <c r="C33" s="117"/>
      <c r="D33" s="190" t="s">
        <v>132</v>
      </c>
      <c r="E33" s="155">
        <f aca="true" t="shared" si="3" ref="E33:Q33">SUM(E34:E37)</f>
        <v>5693174.27</v>
      </c>
      <c r="F33" s="155">
        <f t="shared" si="3"/>
        <v>2400644.27</v>
      </c>
      <c r="G33" s="106">
        <f t="shared" si="3"/>
        <v>3292530</v>
      </c>
      <c r="H33" s="106">
        <f t="shared" si="3"/>
        <v>4000</v>
      </c>
      <c r="I33" s="106">
        <f t="shared" si="3"/>
        <v>4000</v>
      </c>
      <c r="J33" s="106">
        <f t="shared" si="3"/>
        <v>0</v>
      </c>
      <c r="K33" s="106">
        <f t="shared" si="3"/>
        <v>0</v>
      </c>
      <c r="L33" s="106">
        <f t="shared" si="3"/>
        <v>4000</v>
      </c>
      <c r="M33" s="106">
        <f t="shared" si="3"/>
        <v>0</v>
      </c>
      <c r="N33" s="106">
        <f t="shared" si="3"/>
        <v>0</v>
      </c>
      <c r="O33" s="106">
        <f t="shared" si="3"/>
        <v>0</v>
      </c>
      <c r="P33" s="106">
        <f t="shared" si="3"/>
        <v>0</v>
      </c>
      <c r="Q33" s="106">
        <f t="shared" si="3"/>
        <v>0</v>
      </c>
    </row>
    <row r="34" spans="1:17" ht="15" customHeight="1">
      <c r="A34" s="176"/>
      <c r="B34" s="103" t="s">
        <v>190</v>
      </c>
      <c r="C34" s="192"/>
      <c r="D34" s="191"/>
      <c r="E34" s="107">
        <f>SUM(F34:G34)</f>
        <v>4000</v>
      </c>
      <c r="F34" s="107">
        <f>SUM(I34)</f>
        <v>4000</v>
      </c>
      <c r="G34" s="107">
        <f>SUM(M34)</f>
        <v>0</v>
      </c>
      <c r="H34" s="108">
        <f>SUM(M34+I34)</f>
        <v>4000</v>
      </c>
      <c r="I34" s="108">
        <f>SUM(J34:L34)</f>
        <v>4000</v>
      </c>
      <c r="J34" s="118"/>
      <c r="K34" s="118"/>
      <c r="L34" s="118">
        <v>4000</v>
      </c>
      <c r="M34" s="108">
        <f>SUM(N34:Q34)</f>
        <v>0</v>
      </c>
      <c r="N34" s="118"/>
      <c r="O34" s="118"/>
      <c r="P34" s="118"/>
      <c r="Q34" s="119"/>
    </row>
    <row r="35" spans="1:17" ht="15" customHeight="1">
      <c r="A35" s="176"/>
      <c r="B35" s="103" t="s">
        <v>140</v>
      </c>
      <c r="C35" s="193"/>
      <c r="D35" s="110" t="s">
        <v>141</v>
      </c>
      <c r="E35" s="154">
        <f>SUM(F35:G35)</f>
        <v>3059409.5</v>
      </c>
      <c r="F35" s="154">
        <v>1294046.5</v>
      </c>
      <c r="G35" s="107">
        <v>1765363</v>
      </c>
      <c r="H35" s="108">
        <f>SUM(M35+I35)</f>
        <v>0</v>
      </c>
      <c r="I35" s="108">
        <f>SUM(J35:L35)</f>
        <v>0</v>
      </c>
      <c r="J35" s="108"/>
      <c r="K35" s="108"/>
      <c r="L35" s="108"/>
      <c r="M35" s="108">
        <f>SUM(N35:Q35)</f>
        <v>0</v>
      </c>
      <c r="N35" s="108"/>
      <c r="O35" s="108"/>
      <c r="P35" s="108"/>
      <c r="Q35" s="109"/>
    </row>
    <row r="36" spans="1:17" ht="15" customHeight="1">
      <c r="A36" s="176"/>
      <c r="B36" s="103" t="s">
        <v>148</v>
      </c>
      <c r="C36" s="193"/>
      <c r="D36" s="112" t="s">
        <v>191</v>
      </c>
      <c r="E36" s="154">
        <f>SUM(F36:G36)</f>
        <v>2629764.77</v>
      </c>
      <c r="F36" s="153">
        <v>1102597.77</v>
      </c>
      <c r="G36" s="115">
        <v>1527167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5" customHeight="1">
      <c r="A37" s="162"/>
      <c r="B37" s="103" t="s">
        <v>192</v>
      </c>
      <c r="C37" s="194"/>
      <c r="D37" s="114" t="s">
        <v>193</v>
      </c>
      <c r="E37" s="115"/>
      <c r="F37" s="115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1.25">
      <c r="A38" s="175" t="s">
        <v>222</v>
      </c>
      <c r="B38" s="103" t="s">
        <v>183</v>
      </c>
      <c r="C38" s="177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</row>
    <row r="39" spans="1:17" ht="11.25">
      <c r="A39" s="176"/>
      <c r="B39" s="103" t="s">
        <v>185</v>
      </c>
      <c r="C39" s="180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/>
    </row>
    <row r="40" spans="1:17" ht="11.25">
      <c r="A40" s="176"/>
      <c r="B40" s="103" t="s">
        <v>186</v>
      </c>
      <c r="C40" s="180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8"/>
    </row>
    <row r="41" spans="1:17" ht="11.25">
      <c r="A41" s="176"/>
      <c r="B41" s="103" t="s">
        <v>188</v>
      </c>
      <c r="C41" s="183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1.25">
      <c r="A42" s="176"/>
      <c r="B42" s="104" t="s">
        <v>189</v>
      </c>
      <c r="C42" s="117"/>
      <c r="D42" s="190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15" customHeight="1">
      <c r="A43" s="176"/>
      <c r="B43" s="103" t="s">
        <v>190</v>
      </c>
      <c r="C43" s="192"/>
      <c r="D43" s="201"/>
      <c r="E43" s="107"/>
      <c r="F43" s="107"/>
      <c r="G43" s="107"/>
      <c r="H43" s="108"/>
      <c r="I43" s="108"/>
      <c r="J43" s="118"/>
      <c r="K43" s="118"/>
      <c r="L43" s="118"/>
      <c r="M43" s="118"/>
      <c r="N43" s="118"/>
      <c r="O43" s="118"/>
      <c r="P43" s="118"/>
      <c r="Q43" s="119"/>
    </row>
    <row r="44" spans="1:17" ht="15" customHeight="1">
      <c r="A44" s="176"/>
      <c r="B44" s="103" t="s">
        <v>140</v>
      </c>
      <c r="C44" s="192"/>
      <c r="D44" s="110"/>
      <c r="E44" s="107"/>
      <c r="F44" s="107"/>
      <c r="G44" s="107"/>
      <c r="H44" s="108"/>
      <c r="I44" s="108"/>
      <c r="J44" s="108"/>
      <c r="K44" s="108"/>
      <c r="L44" s="108"/>
      <c r="M44" s="108"/>
      <c r="N44" s="108"/>
      <c r="O44" s="108"/>
      <c r="P44" s="108"/>
      <c r="Q44" s="109"/>
    </row>
    <row r="45" spans="1:17" ht="15" customHeight="1">
      <c r="A45" s="176"/>
      <c r="B45" s="103" t="s">
        <v>148</v>
      </c>
      <c r="C45" s="192"/>
      <c r="D45" s="112"/>
      <c r="E45" s="115"/>
      <c r="F45" s="115"/>
      <c r="G45" s="115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15" customHeight="1">
      <c r="A46" s="162"/>
      <c r="B46" s="103" t="s">
        <v>192</v>
      </c>
      <c r="C46" s="202"/>
      <c r="D46" s="114"/>
      <c r="E46" s="115"/>
      <c r="F46" s="115"/>
      <c r="G46" s="115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2.75" hidden="1">
      <c r="A47" s="189" t="s">
        <v>196</v>
      </c>
      <c r="B47" s="103" t="s">
        <v>183</v>
      </c>
      <c r="C47" s="177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9"/>
    </row>
    <row r="48" spans="1:17" ht="12.75" hidden="1">
      <c r="A48" s="189"/>
      <c r="B48" s="103" t="s">
        <v>185</v>
      </c>
      <c r="C48" s="18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2"/>
    </row>
    <row r="49" spans="1:17" ht="12.75" hidden="1">
      <c r="A49" s="189"/>
      <c r="B49" s="103" t="s">
        <v>186</v>
      </c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</row>
    <row r="50" spans="1:17" ht="12.75" hidden="1">
      <c r="A50" s="189"/>
      <c r="B50" s="103" t="s">
        <v>188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5"/>
    </row>
    <row r="51" spans="1:17" ht="11.25" hidden="1">
      <c r="A51" s="189"/>
      <c r="B51" s="104" t="s">
        <v>189</v>
      </c>
      <c r="C51" s="117"/>
      <c r="D51" s="190" t="s">
        <v>132</v>
      </c>
      <c r="E51" s="106">
        <f aca="true" t="shared" si="4" ref="E51:Q51">SUM(E52:E55)</f>
        <v>0</v>
      </c>
      <c r="F51" s="106">
        <f t="shared" si="4"/>
        <v>0</v>
      </c>
      <c r="G51" s="106">
        <f t="shared" si="4"/>
        <v>0</v>
      </c>
      <c r="H51" s="106">
        <f t="shared" si="4"/>
        <v>0</v>
      </c>
      <c r="I51" s="106">
        <f t="shared" si="4"/>
        <v>0</v>
      </c>
      <c r="J51" s="106">
        <f t="shared" si="4"/>
        <v>0</v>
      </c>
      <c r="K51" s="106">
        <f t="shared" si="4"/>
        <v>0</v>
      </c>
      <c r="L51" s="106">
        <f t="shared" si="4"/>
        <v>0</v>
      </c>
      <c r="M51" s="106">
        <f t="shared" si="4"/>
        <v>0</v>
      </c>
      <c r="N51" s="106">
        <f t="shared" si="4"/>
        <v>0</v>
      </c>
      <c r="O51" s="106">
        <f t="shared" si="4"/>
        <v>0</v>
      </c>
      <c r="P51" s="106">
        <f t="shared" si="4"/>
        <v>0</v>
      </c>
      <c r="Q51" s="106">
        <f t="shared" si="4"/>
        <v>0</v>
      </c>
    </row>
    <row r="52" spans="1:17" ht="15" customHeight="1" hidden="1">
      <c r="A52" s="189"/>
      <c r="B52" s="103" t="s">
        <v>197</v>
      </c>
      <c r="C52" s="192"/>
      <c r="D52" s="191"/>
      <c r="E52" s="107"/>
      <c r="F52" s="107"/>
      <c r="G52" s="107"/>
      <c r="H52" s="118"/>
      <c r="I52" s="118"/>
      <c r="J52" s="118"/>
      <c r="K52" s="118"/>
      <c r="L52" s="118"/>
      <c r="M52" s="118"/>
      <c r="N52" s="118"/>
      <c r="O52" s="118"/>
      <c r="P52" s="118"/>
      <c r="Q52" s="119"/>
    </row>
    <row r="53" spans="1:17" ht="15" customHeight="1" hidden="1">
      <c r="A53" s="189"/>
      <c r="B53" s="103" t="s">
        <v>169</v>
      </c>
      <c r="C53" s="193"/>
      <c r="D53" s="110" t="s">
        <v>198</v>
      </c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15" customHeight="1" hidden="1">
      <c r="A54" s="189"/>
      <c r="B54" s="103" t="s">
        <v>50</v>
      </c>
      <c r="C54" s="193"/>
      <c r="D54" s="112"/>
      <c r="E54" s="115"/>
      <c r="F54" s="115"/>
      <c r="G54" s="115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17" ht="15" customHeight="1" hidden="1">
      <c r="A55" s="189"/>
      <c r="B55" s="103" t="s">
        <v>140</v>
      </c>
      <c r="C55" s="194"/>
      <c r="D55" s="114"/>
      <c r="E55" s="115"/>
      <c r="F55" s="115"/>
      <c r="G55" s="115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1.25" hidden="1">
      <c r="A56" s="120" t="s">
        <v>199</v>
      </c>
      <c r="B56" s="103" t="s">
        <v>200</v>
      </c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7" spans="1:17" s="102" customFormat="1" ht="22.5">
      <c r="A57" s="99">
        <v>2</v>
      </c>
      <c r="B57" s="100" t="s">
        <v>201</v>
      </c>
      <c r="C57" s="125" t="s">
        <v>38</v>
      </c>
      <c r="D57" s="126"/>
      <c r="E57" s="124">
        <f aca="true" t="shared" si="5" ref="E57:Q57">SUM(E62)</f>
        <v>109674.76000000001</v>
      </c>
      <c r="F57" s="124">
        <f t="shared" si="5"/>
        <v>16451.04</v>
      </c>
      <c r="G57" s="124">
        <f t="shared" si="5"/>
        <v>93223.72</v>
      </c>
      <c r="H57" s="124">
        <f t="shared" si="5"/>
        <v>109674.76000000001</v>
      </c>
      <c r="I57" s="124">
        <f t="shared" si="5"/>
        <v>16451.04</v>
      </c>
      <c r="J57" s="124">
        <f t="shared" si="5"/>
        <v>0</v>
      </c>
      <c r="K57" s="124">
        <f t="shared" si="5"/>
        <v>0</v>
      </c>
      <c r="L57" s="124">
        <f t="shared" si="5"/>
        <v>16451.04</v>
      </c>
      <c r="M57" s="124">
        <f t="shared" si="5"/>
        <v>93223.72</v>
      </c>
      <c r="N57" s="124">
        <f t="shared" si="5"/>
        <v>0</v>
      </c>
      <c r="O57" s="124">
        <f t="shared" si="5"/>
        <v>0</v>
      </c>
      <c r="P57" s="124">
        <f t="shared" si="5"/>
        <v>0</v>
      </c>
      <c r="Q57" s="124">
        <f t="shared" si="5"/>
        <v>93223.72</v>
      </c>
    </row>
    <row r="58" spans="1:17" ht="12.75">
      <c r="A58" s="175" t="s">
        <v>202</v>
      </c>
      <c r="B58" s="103" t="s">
        <v>183</v>
      </c>
      <c r="C58" s="177" t="s">
        <v>216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9"/>
    </row>
    <row r="59" spans="1:17" ht="12.75">
      <c r="A59" s="176"/>
      <c r="B59" s="103" t="s">
        <v>185</v>
      </c>
      <c r="C59" s="180" t="s">
        <v>213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</row>
    <row r="60" spans="1:17" ht="12.75">
      <c r="A60" s="176"/>
      <c r="B60" s="103" t="s">
        <v>186</v>
      </c>
      <c r="C60" s="180" t="s">
        <v>214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</row>
    <row r="61" spans="1:17" ht="12.75">
      <c r="A61" s="176"/>
      <c r="B61" s="103" t="s">
        <v>188</v>
      </c>
      <c r="C61" s="183" t="s">
        <v>217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5"/>
    </row>
    <row r="62" spans="1:17" ht="11.25">
      <c r="A62" s="176"/>
      <c r="B62" s="103" t="s">
        <v>189</v>
      </c>
      <c r="C62" s="135"/>
      <c r="D62" s="186" t="s">
        <v>218</v>
      </c>
      <c r="E62" s="137">
        <f aca="true" t="shared" si="6" ref="E62:Q62">SUM(E63:E66)</f>
        <v>109674.76000000001</v>
      </c>
      <c r="F62" s="137">
        <f t="shared" si="6"/>
        <v>16451.04</v>
      </c>
      <c r="G62" s="137">
        <f t="shared" si="6"/>
        <v>93223.72</v>
      </c>
      <c r="H62" s="137">
        <f t="shared" si="6"/>
        <v>109674.76000000001</v>
      </c>
      <c r="I62" s="137">
        <f t="shared" si="6"/>
        <v>16451.04</v>
      </c>
      <c r="J62" s="137">
        <f t="shared" si="6"/>
        <v>0</v>
      </c>
      <c r="K62" s="137">
        <f t="shared" si="6"/>
        <v>0</v>
      </c>
      <c r="L62" s="137">
        <f t="shared" si="6"/>
        <v>16451.04</v>
      </c>
      <c r="M62" s="137">
        <f t="shared" si="6"/>
        <v>93223.72</v>
      </c>
      <c r="N62" s="137">
        <f t="shared" si="6"/>
        <v>0</v>
      </c>
      <c r="O62" s="137">
        <f t="shared" si="6"/>
        <v>0</v>
      </c>
      <c r="P62" s="137">
        <f t="shared" si="6"/>
        <v>0</v>
      </c>
      <c r="Q62" s="137">
        <f t="shared" si="6"/>
        <v>93223.72</v>
      </c>
    </row>
    <row r="63" spans="1:17" ht="11.25" customHeight="1">
      <c r="A63" s="176"/>
      <c r="B63" s="103" t="s">
        <v>237</v>
      </c>
      <c r="C63" s="136"/>
      <c r="D63" s="187"/>
      <c r="E63" s="138">
        <f>SUM(F63:G63)</f>
        <v>109674.76000000001</v>
      </c>
      <c r="F63" s="138">
        <f>SUM(I63)</f>
        <v>16451.04</v>
      </c>
      <c r="G63" s="138">
        <f>SUM(M63)</f>
        <v>93223.72</v>
      </c>
      <c r="H63" s="139">
        <f>SUM(M63+I63)</f>
        <v>109674.76000000001</v>
      </c>
      <c r="I63" s="139">
        <f>SUM(J63:L63)</f>
        <v>16451.04</v>
      </c>
      <c r="J63" s="140"/>
      <c r="K63" s="140"/>
      <c r="L63" s="140">
        <v>16451.04</v>
      </c>
      <c r="M63" s="139">
        <v>93223.72</v>
      </c>
      <c r="N63" s="140"/>
      <c r="O63" s="140"/>
      <c r="P63" s="140"/>
      <c r="Q63" s="140">
        <v>93223.72</v>
      </c>
    </row>
    <row r="64" spans="1:17" ht="11.25">
      <c r="A64" s="176"/>
      <c r="B64" s="103" t="s">
        <v>140</v>
      </c>
      <c r="C64" s="127"/>
      <c r="D64" s="187"/>
      <c r="E64" s="103"/>
      <c r="F64" s="103"/>
      <c r="G64" s="103"/>
      <c r="H64" s="127"/>
      <c r="I64" s="127"/>
      <c r="J64" s="127"/>
      <c r="K64" s="127"/>
      <c r="L64" s="127"/>
      <c r="M64" s="127"/>
      <c r="N64" s="127"/>
      <c r="O64" s="127"/>
      <c r="P64" s="127"/>
      <c r="Q64" s="127"/>
    </row>
    <row r="65" spans="1:17" ht="11.25">
      <c r="A65" s="176"/>
      <c r="B65" s="103" t="s">
        <v>148</v>
      </c>
      <c r="C65" s="127"/>
      <c r="D65" s="187"/>
      <c r="E65" s="103"/>
      <c r="F65" s="103"/>
      <c r="G65" s="103"/>
      <c r="H65" s="127"/>
      <c r="I65" s="127"/>
      <c r="J65" s="127"/>
      <c r="K65" s="127"/>
      <c r="L65" s="127"/>
      <c r="M65" s="127"/>
      <c r="N65" s="127"/>
      <c r="O65" s="127"/>
      <c r="P65" s="127"/>
      <c r="Q65" s="127"/>
    </row>
    <row r="66" spans="1:17" ht="137.25" customHeight="1">
      <c r="A66" s="162"/>
      <c r="B66" s="103" t="s">
        <v>215</v>
      </c>
      <c r="C66" s="128"/>
      <c r="D66" s="188"/>
      <c r="E66" s="103"/>
      <c r="F66" s="103"/>
      <c r="G66" s="103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  <row r="67" spans="1:17" ht="11.25">
      <c r="A67" s="120" t="s">
        <v>203</v>
      </c>
      <c r="B67" s="103" t="s">
        <v>200</v>
      </c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3"/>
    </row>
    <row r="68" spans="1:17" s="102" customFormat="1" ht="12.75">
      <c r="A68" s="172" t="s">
        <v>204</v>
      </c>
      <c r="B68" s="173"/>
      <c r="C68" s="172" t="s">
        <v>38</v>
      </c>
      <c r="D68" s="174"/>
      <c r="E68" s="161">
        <f aca="true" t="shared" si="7" ref="E68:Q68">SUM(E10+E57)</f>
        <v>6336482.029999999</v>
      </c>
      <c r="F68" s="161">
        <f t="shared" si="7"/>
        <v>2623913.31</v>
      </c>
      <c r="G68" s="161">
        <f t="shared" si="7"/>
        <v>3712568.72</v>
      </c>
      <c r="H68" s="161">
        <f t="shared" si="7"/>
        <v>647307.76</v>
      </c>
      <c r="I68" s="161">
        <f t="shared" si="7"/>
        <v>227269.04</v>
      </c>
      <c r="J68" s="161">
        <f t="shared" si="7"/>
        <v>0</v>
      </c>
      <c r="K68" s="161">
        <f t="shared" si="7"/>
        <v>0</v>
      </c>
      <c r="L68" s="161">
        <f t="shared" si="7"/>
        <v>227269.04</v>
      </c>
      <c r="M68" s="161">
        <f t="shared" si="7"/>
        <v>420038.72</v>
      </c>
      <c r="N68" s="161">
        <f t="shared" si="7"/>
        <v>0</v>
      </c>
      <c r="O68" s="161">
        <f t="shared" si="7"/>
        <v>326815</v>
      </c>
      <c r="P68" s="161">
        <f t="shared" si="7"/>
        <v>0</v>
      </c>
      <c r="Q68" s="161">
        <f t="shared" si="7"/>
        <v>93223.72</v>
      </c>
    </row>
  </sheetData>
  <mergeCells count="63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1"/>
    <mergeCell ref="C12:Q12"/>
    <mergeCell ref="C13:Q13"/>
    <mergeCell ref="C14:Q14"/>
    <mergeCell ref="D15:D16"/>
    <mergeCell ref="C16:C19"/>
    <mergeCell ref="A20:A28"/>
    <mergeCell ref="C20:Q20"/>
    <mergeCell ref="C21:Q21"/>
    <mergeCell ref="C22:Q22"/>
    <mergeCell ref="C23:Q23"/>
    <mergeCell ref="D24:D25"/>
    <mergeCell ref="C25:C28"/>
    <mergeCell ref="A29:A37"/>
    <mergeCell ref="C29:Q29"/>
    <mergeCell ref="C30:Q30"/>
    <mergeCell ref="C31:Q31"/>
    <mergeCell ref="C32:Q32"/>
    <mergeCell ref="D33:D34"/>
    <mergeCell ref="C34:C37"/>
    <mergeCell ref="A38:A46"/>
    <mergeCell ref="C38:Q38"/>
    <mergeCell ref="C39:Q39"/>
    <mergeCell ref="C40:Q40"/>
    <mergeCell ref="C41:Q41"/>
    <mergeCell ref="D42:D43"/>
    <mergeCell ref="C43:C46"/>
    <mergeCell ref="A47:A55"/>
    <mergeCell ref="C47:Q47"/>
    <mergeCell ref="C48:Q48"/>
    <mergeCell ref="C49:Q49"/>
    <mergeCell ref="C50:Q50"/>
    <mergeCell ref="D51:D52"/>
    <mergeCell ref="C52:C55"/>
    <mergeCell ref="A68:B68"/>
    <mergeCell ref="C68:D68"/>
    <mergeCell ref="A58:A66"/>
    <mergeCell ref="C58:Q58"/>
    <mergeCell ref="C59:Q59"/>
    <mergeCell ref="C60:Q60"/>
    <mergeCell ref="C61:Q61"/>
    <mergeCell ref="D62:D66"/>
  </mergeCells>
  <printOptions/>
  <pageMargins left="0" right="0" top="0.984251968503937" bottom="0.1968503937007874" header="0.5118110236220472" footer="0.5118110236220472"/>
  <pageSetup horizontalDpi="600" verticalDpi="600" orientation="landscape" paperSize="9" r:id="rId1"/>
  <headerFooter alignWithMargins="0">
    <oddHeader>&amp;R&amp;"Arial CE,Kursywa"&amp;8Załącznik nr 4
do Uchwały Rady Gminy
nr XXXII/171/2009 z dnia 24.07.2009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4.625" style="1" customWidth="1"/>
    <col min="6" max="16384" width="9.125" style="1" customWidth="1"/>
  </cols>
  <sheetData>
    <row r="1" spans="1:5" ht="15" customHeight="1">
      <c r="A1" s="210" t="s">
        <v>69</v>
      </c>
      <c r="B1" s="210"/>
      <c r="C1" s="210"/>
      <c r="D1" s="210"/>
      <c r="E1" s="210"/>
    </row>
    <row r="2" spans="1:5" ht="15" customHeight="1">
      <c r="A2" s="210" t="s">
        <v>153</v>
      </c>
      <c r="B2" s="210"/>
      <c r="C2" s="210"/>
      <c r="D2" s="210"/>
      <c r="E2" s="210"/>
    </row>
    <row r="4" ht="13.5" thickBot="1">
      <c r="E4" s="7" t="s">
        <v>36</v>
      </c>
    </row>
    <row r="5" spans="1:5" ht="15.75" thickBot="1">
      <c r="A5" s="11" t="s">
        <v>70</v>
      </c>
      <c r="B5" s="11" t="s">
        <v>4</v>
      </c>
      <c r="C5" s="11" t="s">
        <v>71</v>
      </c>
      <c r="D5" s="211" t="s">
        <v>5</v>
      </c>
      <c r="E5" s="212"/>
    </row>
    <row r="6" spans="1:5" ht="15">
      <c r="A6" s="12"/>
      <c r="B6" s="12"/>
      <c r="C6" s="12" t="s">
        <v>3</v>
      </c>
      <c r="D6" s="13" t="s">
        <v>72</v>
      </c>
      <c r="E6" s="14" t="s">
        <v>73</v>
      </c>
    </row>
    <row r="7" spans="1:5" ht="15.75" thickBot="1">
      <c r="A7" s="12"/>
      <c r="B7" s="12"/>
      <c r="C7" s="12"/>
      <c r="D7" s="15" t="s">
        <v>154</v>
      </c>
      <c r="E7" s="15" t="s">
        <v>50</v>
      </c>
    </row>
    <row r="8" spans="1:5" ht="9" customHeight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9.5" customHeight="1">
      <c r="A9" s="17" t="s">
        <v>7</v>
      </c>
      <c r="B9" s="18" t="s">
        <v>74</v>
      </c>
      <c r="C9" s="17"/>
      <c r="D9" s="64">
        <v>8248972.4</v>
      </c>
      <c r="E9" s="64">
        <v>8479109.26</v>
      </c>
    </row>
    <row r="10" spans="1:5" ht="19.5" customHeight="1">
      <c r="A10" s="19" t="s">
        <v>8</v>
      </c>
      <c r="B10" s="20" t="s">
        <v>57</v>
      </c>
      <c r="C10" s="19"/>
      <c r="D10" s="69">
        <v>8484012.91</v>
      </c>
      <c r="E10" s="69">
        <v>10504215.09</v>
      </c>
    </row>
    <row r="11" spans="1:5" ht="19.5" customHeight="1">
      <c r="A11" s="19"/>
      <c r="B11" s="20" t="s">
        <v>75</v>
      </c>
      <c r="C11" s="19"/>
      <c r="D11" s="43"/>
      <c r="E11" s="50"/>
    </row>
    <row r="12" spans="1:5" ht="19.5" customHeight="1" thickBot="1">
      <c r="A12" s="21"/>
      <c r="B12" s="22" t="s">
        <v>76</v>
      </c>
      <c r="C12" s="21"/>
      <c r="D12" s="69">
        <f>SUM(D9-D10)</f>
        <v>-235040.50999999978</v>
      </c>
      <c r="E12" s="69">
        <f>SUM(E9-E10)</f>
        <v>-2025105.83</v>
      </c>
    </row>
    <row r="13" spans="1:5" ht="19.5" customHeight="1" thickBot="1">
      <c r="A13" s="11" t="s">
        <v>6</v>
      </c>
      <c r="B13" s="23" t="s">
        <v>77</v>
      </c>
      <c r="C13" s="24"/>
      <c r="D13" s="70">
        <f>SUM(D14-D24)</f>
        <v>235040.51</v>
      </c>
      <c r="E13" s="70">
        <f>SUM(E14-E24)</f>
        <v>2025105.83</v>
      </c>
    </row>
    <row r="14" spans="1:5" ht="19.5" customHeight="1" thickBot="1">
      <c r="A14" s="213" t="s">
        <v>20</v>
      </c>
      <c r="B14" s="214"/>
      <c r="C14" s="25"/>
      <c r="D14" s="71">
        <f>SUM(D15:D23)</f>
        <v>837040.51</v>
      </c>
      <c r="E14" s="71">
        <f>SUM(E15:E23)</f>
        <v>2746105.83</v>
      </c>
    </row>
    <row r="15" spans="1:5" ht="19.5" customHeight="1">
      <c r="A15" s="26" t="s">
        <v>7</v>
      </c>
      <c r="B15" s="27" t="s">
        <v>14</v>
      </c>
      <c r="C15" s="26" t="s">
        <v>21</v>
      </c>
      <c r="D15" s="72">
        <v>682556</v>
      </c>
      <c r="E15" s="72">
        <v>2280000</v>
      </c>
    </row>
    <row r="16" spans="1:5" ht="19.5" customHeight="1">
      <c r="A16" s="19" t="s">
        <v>8</v>
      </c>
      <c r="B16" s="20" t="s">
        <v>15</v>
      </c>
      <c r="C16" s="19" t="s">
        <v>21</v>
      </c>
      <c r="D16" s="69">
        <v>117444</v>
      </c>
      <c r="E16" s="69">
        <v>96265.96</v>
      </c>
    </row>
    <row r="17" spans="1:5" ht="49.5" customHeight="1">
      <c r="A17" s="19" t="s">
        <v>9</v>
      </c>
      <c r="B17" s="28" t="s">
        <v>78</v>
      </c>
      <c r="C17" s="19" t="s">
        <v>42</v>
      </c>
      <c r="D17" s="69"/>
      <c r="E17" s="69">
        <v>326815</v>
      </c>
    </row>
    <row r="18" spans="1:5" ht="19.5" customHeight="1">
      <c r="A18" s="19" t="s">
        <v>1</v>
      </c>
      <c r="B18" s="20" t="s">
        <v>23</v>
      </c>
      <c r="C18" s="19" t="s">
        <v>43</v>
      </c>
      <c r="D18" s="69"/>
      <c r="E18" s="131"/>
    </row>
    <row r="19" spans="1:5" ht="19.5" customHeight="1">
      <c r="A19" s="19" t="s">
        <v>13</v>
      </c>
      <c r="B19" s="20" t="s">
        <v>79</v>
      </c>
      <c r="C19" s="19" t="s">
        <v>44</v>
      </c>
      <c r="D19" s="69"/>
      <c r="E19" s="131"/>
    </row>
    <row r="20" spans="1:5" ht="19.5" customHeight="1">
      <c r="A20" s="19" t="s">
        <v>16</v>
      </c>
      <c r="B20" s="20" t="s">
        <v>17</v>
      </c>
      <c r="C20" s="19" t="s">
        <v>22</v>
      </c>
      <c r="D20" s="69"/>
      <c r="E20" s="131"/>
    </row>
    <row r="21" spans="1:5" ht="19.5" customHeight="1">
      <c r="A21" s="19" t="s">
        <v>19</v>
      </c>
      <c r="B21" s="20" t="s">
        <v>80</v>
      </c>
      <c r="C21" s="19" t="s">
        <v>26</v>
      </c>
      <c r="D21" s="69"/>
      <c r="E21" s="131"/>
    </row>
    <row r="22" spans="1:5" ht="19.5" customHeight="1">
      <c r="A22" s="19" t="s">
        <v>25</v>
      </c>
      <c r="B22" s="20" t="s">
        <v>41</v>
      </c>
      <c r="C22" s="19" t="s">
        <v>81</v>
      </c>
      <c r="D22" s="69"/>
      <c r="E22" s="131"/>
    </row>
    <row r="23" spans="1:5" ht="19.5" customHeight="1" thickBot="1">
      <c r="A23" s="17" t="s">
        <v>39</v>
      </c>
      <c r="B23" s="18" t="s">
        <v>40</v>
      </c>
      <c r="C23" s="17" t="s">
        <v>24</v>
      </c>
      <c r="D23" s="64">
        <v>37040.51</v>
      </c>
      <c r="E23" s="64">
        <v>43024.87</v>
      </c>
    </row>
    <row r="24" spans="1:5" ht="19.5" customHeight="1" thickBot="1">
      <c r="A24" s="213" t="s">
        <v>82</v>
      </c>
      <c r="B24" s="214"/>
      <c r="C24" s="25"/>
      <c r="D24" s="71">
        <f>SUM(D25:D32)</f>
        <v>602000</v>
      </c>
      <c r="E24" s="71">
        <f>SUM(E25:E32)</f>
        <v>721000</v>
      </c>
    </row>
    <row r="25" spans="1:5" ht="19.5" customHeight="1">
      <c r="A25" s="29" t="s">
        <v>7</v>
      </c>
      <c r="B25" s="30" t="s">
        <v>45</v>
      </c>
      <c r="C25" s="29" t="s">
        <v>28</v>
      </c>
      <c r="D25" s="73">
        <v>297000</v>
      </c>
      <c r="E25" s="73">
        <v>720000</v>
      </c>
    </row>
    <row r="26" spans="1:5" ht="19.5" customHeight="1">
      <c r="A26" s="19" t="s">
        <v>8</v>
      </c>
      <c r="B26" s="20" t="s">
        <v>27</v>
      </c>
      <c r="C26" s="19" t="s">
        <v>28</v>
      </c>
      <c r="D26" s="69">
        <v>305000</v>
      </c>
      <c r="E26" s="69">
        <v>1000</v>
      </c>
    </row>
    <row r="27" spans="1:5" ht="49.5" customHeight="1">
      <c r="A27" s="19" t="s">
        <v>9</v>
      </c>
      <c r="B27" s="28" t="s">
        <v>83</v>
      </c>
      <c r="C27" s="19" t="s">
        <v>49</v>
      </c>
      <c r="D27" s="69"/>
      <c r="E27" s="131"/>
    </row>
    <row r="28" spans="1:5" ht="19.5" customHeight="1">
      <c r="A28" s="19" t="s">
        <v>1</v>
      </c>
      <c r="B28" s="20" t="s">
        <v>46</v>
      </c>
      <c r="C28" s="19" t="s">
        <v>37</v>
      </c>
      <c r="D28" s="69"/>
      <c r="E28" s="131"/>
    </row>
    <row r="29" spans="1:5" ht="19.5" customHeight="1">
      <c r="A29" s="19" t="s">
        <v>13</v>
      </c>
      <c r="B29" s="20" t="s">
        <v>47</v>
      </c>
      <c r="C29" s="19" t="s">
        <v>30</v>
      </c>
      <c r="D29" s="69"/>
      <c r="E29" s="131"/>
    </row>
    <row r="30" spans="1:5" ht="19.5" customHeight="1">
      <c r="A30" s="19" t="s">
        <v>16</v>
      </c>
      <c r="B30" s="20" t="s">
        <v>18</v>
      </c>
      <c r="C30" s="19" t="s">
        <v>31</v>
      </c>
      <c r="D30" s="69"/>
      <c r="E30" s="131"/>
    </row>
    <row r="31" spans="1:5" ht="19.5" customHeight="1">
      <c r="A31" s="19" t="s">
        <v>19</v>
      </c>
      <c r="B31" s="31" t="s">
        <v>48</v>
      </c>
      <c r="C31" s="32" t="s">
        <v>32</v>
      </c>
      <c r="D31" s="74"/>
      <c r="E31" s="132"/>
    </row>
    <row r="32" spans="1:5" ht="19.5" customHeight="1" thickBot="1">
      <c r="A32" s="33" t="s">
        <v>25</v>
      </c>
      <c r="B32" s="34" t="s">
        <v>33</v>
      </c>
      <c r="C32" s="33" t="s">
        <v>29</v>
      </c>
      <c r="D32" s="75"/>
      <c r="E32" s="133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5
do uchwały Rady Gminynr XXXII/171/2009 z dnia 24.07.2009r.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D13" sqref="D13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4.625" style="0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3.875" style="0" customWidth="1"/>
  </cols>
  <sheetData>
    <row r="1" spans="1:9" ht="18">
      <c r="A1" s="215" t="s">
        <v>156</v>
      </c>
      <c r="B1" s="215"/>
      <c r="C1" s="215"/>
      <c r="D1" s="215"/>
      <c r="E1" s="215"/>
      <c r="F1" s="215"/>
      <c r="G1" s="216"/>
      <c r="H1" s="216"/>
      <c r="I1" s="216"/>
    </row>
    <row r="2" spans="1:6" ht="18">
      <c r="A2" s="5"/>
      <c r="B2" s="5"/>
      <c r="C2" s="5"/>
      <c r="D2" s="5"/>
      <c r="E2" s="5"/>
      <c r="F2" s="5"/>
    </row>
    <row r="3" spans="2:10" ht="13.5" thickBot="1">
      <c r="B3" s="1"/>
      <c r="C3" s="1"/>
      <c r="D3" s="1"/>
      <c r="E3" s="1"/>
      <c r="H3" s="6"/>
      <c r="J3" s="6" t="s">
        <v>36</v>
      </c>
    </row>
    <row r="4" spans="1:10" ht="15.75" customHeight="1" thickBot="1">
      <c r="A4" s="35"/>
      <c r="B4" s="11"/>
      <c r="C4" s="11"/>
      <c r="D4" s="211" t="s">
        <v>84</v>
      </c>
      <c r="E4" s="217"/>
      <c r="F4" s="217"/>
      <c r="G4" s="217"/>
      <c r="H4" s="217"/>
      <c r="I4" s="217"/>
      <c r="J4" s="218"/>
    </row>
    <row r="5" spans="1:10" ht="15.75" customHeight="1">
      <c r="A5" s="36"/>
      <c r="B5" s="12" t="s">
        <v>85</v>
      </c>
      <c r="C5" s="12" t="s">
        <v>211</v>
      </c>
      <c r="D5" s="36"/>
      <c r="E5" s="36"/>
      <c r="F5" s="36"/>
      <c r="G5" s="36"/>
      <c r="H5" s="36"/>
      <c r="I5" s="36"/>
      <c r="J5" s="36"/>
    </row>
    <row r="6" spans="1:10" ht="15.75" customHeight="1">
      <c r="A6" s="12" t="s">
        <v>70</v>
      </c>
      <c r="B6" s="12" t="s">
        <v>86</v>
      </c>
      <c r="C6" s="12" t="s">
        <v>87</v>
      </c>
      <c r="D6" s="12">
        <v>2009</v>
      </c>
      <c r="E6" s="12">
        <v>2010</v>
      </c>
      <c r="F6" s="12">
        <v>2011</v>
      </c>
      <c r="G6" s="12">
        <v>2012</v>
      </c>
      <c r="H6" s="12">
        <v>2013</v>
      </c>
      <c r="I6" s="12">
        <v>2014</v>
      </c>
      <c r="J6" s="12">
        <v>2015</v>
      </c>
    </row>
    <row r="7" spans="1:10" ht="15.75" customHeight="1">
      <c r="A7" s="36"/>
      <c r="B7" s="37"/>
      <c r="C7" s="12" t="s">
        <v>157</v>
      </c>
      <c r="D7" s="36"/>
      <c r="E7" s="36"/>
      <c r="F7" s="36"/>
      <c r="G7" s="36"/>
      <c r="H7" s="36"/>
      <c r="I7" s="36"/>
      <c r="J7" s="36"/>
    </row>
    <row r="8" spans="1:10" ht="15.75" customHeight="1" thickBot="1">
      <c r="A8" s="36"/>
      <c r="B8" s="38"/>
      <c r="C8" s="12"/>
      <c r="D8" s="39"/>
      <c r="E8" s="39"/>
      <c r="F8" s="39"/>
      <c r="G8" s="39"/>
      <c r="H8" s="39"/>
      <c r="I8" s="39"/>
      <c r="J8" s="39"/>
    </row>
    <row r="9" spans="1:10" ht="7.5" customHeight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6</v>
      </c>
      <c r="H9" s="16">
        <v>6</v>
      </c>
      <c r="I9" s="16">
        <v>6</v>
      </c>
      <c r="J9" s="16">
        <v>6</v>
      </c>
    </row>
    <row r="10" spans="1:10" ht="19.5" customHeight="1">
      <c r="A10" s="40" t="s">
        <v>7</v>
      </c>
      <c r="B10" s="90" t="s">
        <v>88</v>
      </c>
      <c r="C10" s="65"/>
      <c r="D10" s="65"/>
      <c r="E10" s="65"/>
      <c r="F10" s="65"/>
      <c r="G10" s="65"/>
      <c r="H10" s="65"/>
      <c r="I10" s="65"/>
      <c r="J10" s="65"/>
    </row>
    <row r="11" spans="1:10" ht="19.5" customHeight="1">
      <c r="A11" s="42" t="s">
        <v>8</v>
      </c>
      <c r="B11" s="91" t="s">
        <v>14</v>
      </c>
      <c r="C11" s="66">
        <v>2916501</v>
      </c>
      <c r="D11" s="66">
        <f>SUM(C11-120000-300000-90000-60000-150000+2280000)</f>
        <v>4476501</v>
      </c>
      <c r="E11" s="66">
        <f>SUM(D11-156000-240000-77013-60000-150000-72000-60000)</f>
        <v>3661488</v>
      </c>
      <c r="F11" s="66">
        <f>SUM(E11-180000-212803-60000-210000-72000-60000)</f>
        <v>2866685</v>
      </c>
      <c r="G11" s="66">
        <f>SUM(F11-678129-172556-72000-60000)</f>
        <v>1884000</v>
      </c>
      <c r="H11" s="66">
        <f>SUM(G11-360000-180000)</f>
        <v>1344000</v>
      </c>
      <c r="I11" s="66">
        <f>SUM(H11-124000-480000)</f>
        <v>740000</v>
      </c>
      <c r="J11" s="66">
        <f>SUM(I11-490000)</f>
        <v>250000</v>
      </c>
    </row>
    <row r="12" spans="1:10" ht="19.5" customHeight="1">
      <c r="A12" s="42" t="s">
        <v>9</v>
      </c>
      <c r="B12" s="91" t="s">
        <v>15</v>
      </c>
      <c r="C12" s="66"/>
      <c r="D12" s="66">
        <f>SUM(95265.96+326815)</f>
        <v>422080.96</v>
      </c>
      <c r="E12" s="66">
        <f>SUM(D12-30000-326815)</f>
        <v>65265.96000000002</v>
      </c>
      <c r="F12" s="66">
        <f>SUM(E12-65265.96)</f>
        <v>2.1827872842550278E-11</v>
      </c>
      <c r="G12" s="66"/>
      <c r="H12" s="66"/>
      <c r="I12" s="66"/>
      <c r="J12" s="66"/>
    </row>
    <row r="13" spans="1:10" ht="19.5" customHeight="1">
      <c r="A13" s="42" t="s">
        <v>1</v>
      </c>
      <c r="B13" s="91" t="s">
        <v>89</v>
      </c>
      <c r="C13" s="66"/>
      <c r="D13" s="66"/>
      <c r="E13" s="66"/>
      <c r="F13" s="66"/>
      <c r="G13" s="66"/>
      <c r="H13" s="66"/>
      <c r="I13" s="66"/>
      <c r="J13" s="66"/>
    </row>
    <row r="14" spans="1:10" ht="19.5" customHeight="1">
      <c r="A14" s="40" t="s">
        <v>13</v>
      </c>
      <c r="B14" s="91" t="s">
        <v>90</v>
      </c>
      <c r="C14" s="66"/>
      <c r="D14" s="66"/>
      <c r="E14" s="66"/>
      <c r="F14" s="66"/>
      <c r="G14" s="66"/>
      <c r="H14" s="66"/>
      <c r="I14" s="66"/>
      <c r="J14" s="66"/>
    </row>
    <row r="15" spans="1:10" ht="19.5" customHeight="1">
      <c r="A15" s="40"/>
      <c r="B15" s="91" t="s">
        <v>91</v>
      </c>
      <c r="C15" s="66"/>
      <c r="D15" s="66"/>
      <c r="E15" s="66"/>
      <c r="F15" s="66"/>
      <c r="G15" s="66"/>
      <c r="H15" s="66"/>
      <c r="I15" s="66"/>
      <c r="J15" s="66"/>
    </row>
    <row r="16" spans="1:10" ht="19.5" customHeight="1">
      <c r="A16" s="40"/>
      <c r="B16" s="91" t="s">
        <v>92</v>
      </c>
      <c r="C16" s="66"/>
      <c r="D16" s="66"/>
      <c r="E16" s="66"/>
      <c r="F16" s="66"/>
      <c r="G16" s="66"/>
      <c r="H16" s="66"/>
      <c r="I16" s="66"/>
      <c r="J16" s="66"/>
    </row>
    <row r="17" spans="1:10" ht="19.5" customHeight="1">
      <c r="A17" s="40"/>
      <c r="B17" s="92" t="s">
        <v>93</v>
      </c>
      <c r="C17" s="66"/>
      <c r="D17" s="66"/>
      <c r="E17" s="66"/>
      <c r="F17" s="66"/>
      <c r="G17" s="66"/>
      <c r="H17" s="66"/>
      <c r="I17" s="66"/>
      <c r="J17" s="66"/>
    </row>
    <row r="18" spans="1:10" ht="19.5" customHeight="1">
      <c r="A18" s="40"/>
      <c r="B18" s="92" t="s">
        <v>94</v>
      </c>
      <c r="C18" s="66"/>
      <c r="D18" s="66"/>
      <c r="E18" s="66"/>
      <c r="F18" s="66"/>
      <c r="G18" s="66"/>
      <c r="H18" s="66"/>
      <c r="I18" s="66"/>
      <c r="J18" s="66"/>
    </row>
    <row r="19" spans="1:10" ht="19.5" customHeight="1">
      <c r="A19" s="40"/>
      <c r="B19" s="92" t="s">
        <v>95</v>
      </c>
      <c r="C19" s="66"/>
      <c r="D19" s="66"/>
      <c r="E19" s="66"/>
      <c r="F19" s="66"/>
      <c r="G19" s="66"/>
      <c r="H19" s="66"/>
      <c r="I19" s="66"/>
      <c r="J19" s="66"/>
    </row>
    <row r="20" spans="1:10" ht="19.5" customHeight="1">
      <c r="A20" s="44"/>
      <c r="B20" s="92" t="s">
        <v>96</v>
      </c>
      <c r="C20" s="66"/>
      <c r="D20" s="66"/>
      <c r="E20" s="66"/>
      <c r="F20" s="66"/>
      <c r="G20" s="66"/>
      <c r="H20" s="66"/>
      <c r="I20" s="66"/>
      <c r="J20" s="66"/>
    </row>
    <row r="21" spans="1:10" ht="19.5" customHeight="1">
      <c r="A21" s="45" t="s">
        <v>16</v>
      </c>
      <c r="B21" s="93" t="s">
        <v>58</v>
      </c>
      <c r="C21" s="67">
        <v>8076292.35</v>
      </c>
      <c r="D21" s="67">
        <f>SUM(5!E9)</f>
        <v>8479109.26</v>
      </c>
      <c r="E21" s="67">
        <f>SUM(6a!E6)</f>
        <v>9605080.58</v>
      </c>
      <c r="F21" s="67">
        <f>SUM(6a!F6)</f>
        <v>9701131.3858</v>
      </c>
      <c r="G21" s="67">
        <f>SUM(6a!G6)</f>
        <v>9798142.699658</v>
      </c>
      <c r="H21" s="67">
        <f>SUM(6a!H6)</f>
        <v>9896124.12665458</v>
      </c>
      <c r="I21" s="67">
        <f>SUM(6a!I6)</f>
        <v>9995085.367921125</v>
      </c>
      <c r="J21" s="67">
        <f>SUM(6a!J6)</f>
        <v>10095036.221600337</v>
      </c>
    </row>
    <row r="22" spans="1:10" ht="32.25" customHeight="1">
      <c r="A22" s="42" t="s">
        <v>19</v>
      </c>
      <c r="B22" s="94" t="s">
        <v>97</v>
      </c>
      <c r="C22" s="66">
        <f aca="true" t="shared" si="0" ref="C22:H22">SUM(C11:C12)</f>
        <v>2916501</v>
      </c>
      <c r="D22" s="66">
        <f t="shared" si="0"/>
        <v>4898581.96</v>
      </c>
      <c r="E22" s="66">
        <f t="shared" si="0"/>
        <v>3726753.96</v>
      </c>
      <c r="F22" s="66">
        <f t="shared" si="0"/>
        <v>2866685</v>
      </c>
      <c r="G22" s="66">
        <f t="shared" si="0"/>
        <v>1884000</v>
      </c>
      <c r="H22" s="66">
        <f t="shared" si="0"/>
        <v>1344000</v>
      </c>
      <c r="I22" s="66">
        <f>SUM(I11:I12)</f>
        <v>740000</v>
      </c>
      <c r="J22" s="66">
        <f>SUM(J11:J12)</f>
        <v>250000</v>
      </c>
    </row>
    <row r="23" spans="1:10" ht="19.5" customHeight="1" thickBot="1">
      <c r="A23" s="46" t="s">
        <v>25</v>
      </c>
      <c r="B23" s="95" t="s">
        <v>98</v>
      </c>
      <c r="C23" s="61">
        <f aca="true" t="shared" si="1" ref="C23:J23">SUM(C22/C21)</f>
        <v>0.36111879976707384</v>
      </c>
      <c r="D23" s="61">
        <f t="shared" si="1"/>
        <v>0.5777236511279488</v>
      </c>
      <c r="E23" s="61">
        <f t="shared" si="1"/>
        <v>0.3879981983451512</v>
      </c>
      <c r="F23" s="61">
        <f t="shared" si="1"/>
        <v>0.2955000696306516</v>
      </c>
      <c r="G23" s="61">
        <f t="shared" si="1"/>
        <v>0.19228133920378196</v>
      </c>
      <c r="H23" s="61">
        <f t="shared" si="1"/>
        <v>0.13581074598488732</v>
      </c>
      <c r="I23" s="61">
        <f t="shared" si="1"/>
        <v>0.07403638615984251</v>
      </c>
      <c r="J23" s="61">
        <f t="shared" si="1"/>
        <v>0.024764646159968727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Gminynr XXXII/171/2009 z dnia 24.07.2009r.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7">
      <selection activeCell="D14" sqref="D14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bestFit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14.375" style="1" customWidth="1"/>
    <col min="11" max="16384" width="9.125" style="1" customWidth="1"/>
  </cols>
  <sheetData>
    <row r="1" spans="1:10" ht="18">
      <c r="A1" s="163" t="s">
        <v>99</v>
      </c>
      <c r="B1" s="163"/>
      <c r="C1" s="163"/>
      <c r="D1" s="163"/>
      <c r="E1" s="163"/>
      <c r="F1" s="163"/>
      <c r="G1" s="163"/>
      <c r="H1" s="221"/>
      <c r="I1" s="221"/>
      <c r="J1" s="221"/>
    </row>
    <row r="2" spans="7:10" ht="13.5" thickBot="1">
      <c r="G2" s="6"/>
      <c r="J2" s="6" t="s">
        <v>36</v>
      </c>
    </row>
    <row r="3" spans="1:10" ht="24.75" customHeight="1" thickBot="1">
      <c r="A3" s="224" t="s">
        <v>70</v>
      </c>
      <c r="B3" s="224" t="s">
        <v>0</v>
      </c>
      <c r="C3" s="222" t="s">
        <v>212</v>
      </c>
      <c r="D3" s="224" t="s">
        <v>155</v>
      </c>
      <c r="E3" s="211" t="s">
        <v>100</v>
      </c>
      <c r="F3" s="219"/>
      <c r="G3" s="219"/>
      <c r="H3" s="219"/>
      <c r="I3" s="219"/>
      <c r="J3" s="220"/>
    </row>
    <row r="4" spans="1:10" ht="24.75" customHeight="1" thickBot="1">
      <c r="A4" s="225"/>
      <c r="B4" s="225"/>
      <c r="C4" s="223"/>
      <c r="D4" s="225"/>
      <c r="E4" s="47">
        <v>2010</v>
      </c>
      <c r="F4" s="47">
        <v>2011</v>
      </c>
      <c r="G4" s="47">
        <v>2012</v>
      </c>
      <c r="H4" s="47">
        <v>2013</v>
      </c>
      <c r="I4" s="47">
        <v>2014</v>
      </c>
      <c r="J4" s="47">
        <v>2015</v>
      </c>
    </row>
    <row r="5" spans="1:10" ht="7.5" customHeight="1" thickBo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7</v>
      </c>
      <c r="I5" s="16">
        <v>7</v>
      </c>
      <c r="J5" s="16">
        <v>7</v>
      </c>
    </row>
    <row r="6" spans="1:10" ht="15.75" customHeight="1">
      <c r="A6" s="63" t="s">
        <v>6</v>
      </c>
      <c r="B6" s="49" t="s">
        <v>101</v>
      </c>
      <c r="C6" s="86">
        <f>SUM(C7+C11+C12)</f>
        <v>8076292.35</v>
      </c>
      <c r="D6" s="86">
        <f aca="true" t="shared" si="0" ref="D6:J6">SUM(D7+D11+D12)</f>
        <v>8479109.26</v>
      </c>
      <c r="E6" s="86">
        <f t="shared" si="0"/>
        <v>9605080.58</v>
      </c>
      <c r="F6" s="86">
        <f t="shared" si="0"/>
        <v>9701131.3858</v>
      </c>
      <c r="G6" s="86">
        <f t="shared" si="0"/>
        <v>9798142.699658</v>
      </c>
      <c r="H6" s="86">
        <f t="shared" si="0"/>
        <v>9896124.12665458</v>
      </c>
      <c r="I6" s="86">
        <f t="shared" si="0"/>
        <v>9995085.367921125</v>
      </c>
      <c r="J6" s="86">
        <f t="shared" si="0"/>
        <v>10095036.221600337</v>
      </c>
    </row>
    <row r="7" spans="1:10" ht="15.75" customHeight="1">
      <c r="A7" s="48" t="s">
        <v>102</v>
      </c>
      <c r="B7" s="43" t="s">
        <v>103</v>
      </c>
      <c r="C7" s="84">
        <v>2384339.87</v>
      </c>
      <c r="D7" s="130">
        <v>2890908.29</v>
      </c>
      <c r="E7" s="84">
        <v>2937257.58</v>
      </c>
      <c r="F7" s="84">
        <f aca="true" t="shared" si="1" ref="E7:J12">SUM(E7*1.01)</f>
        <v>2966630.1558000003</v>
      </c>
      <c r="G7" s="84">
        <f t="shared" si="1"/>
        <v>2996296.4573580003</v>
      </c>
      <c r="H7" s="84">
        <f t="shared" si="1"/>
        <v>3026259.42193158</v>
      </c>
      <c r="I7" s="84">
        <f t="shared" si="1"/>
        <v>3056522.016150896</v>
      </c>
      <c r="J7" s="84">
        <f t="shared" si="1"/>
        <v>3087087.2363124047</v>
      </c>
    </row>
    <row r="8" spans="1:10" ht="15.75" customHeight="1">
      <c r="A8" s="48" t="s">
        <v>7</v>
      </c>
      <c r="B8" s="43" t="s">
        <v>104</v>
      </c>
      <c r="C8" s="84">
        <v>59155.81</v>
      </c>
      <c r="D8" s="130">
        <v>51200</v>
      </c>
      <c r="E8" s="84">
        <f t="shared" si="1"/>
        <v>51712</v>
      </c>
      <c r="F8" s="84">
        <f t="shared" si="1"/>
        <v>52229.12</v>
      </c>
      <c r="G8" s="84">
        <f t="shared" si="1"/>
        <v>52751.4112</v>
      </c>
      <c r="H8" s="84">
        <f t="shared" si="1"/>
        <v>53278.925312</v>
      </c>
      <c r="I8" s="84">
        <f t="shared" si="1"/>
        <v>53811.71456512</v>
      </c>
      <c r="J8" s="84">
        <f t="shared" si="1"/>
        <v>54349.8317107712</v>
      </c>
    </row>
    <row r="9" spans="1:10" ht="15.75" customHeight="1">
      <c r="A9" s="48" t="s">
        <v>8</v>
      </c>
      <c r="B9" s="43" t="s">
        <v>105</v>
      </c>
      <c r="C9" s="84">
        <v>130461.67</v>
      </c>
      <c r="D9" s="130">
        <v>140000</v>
      </c>
      <c r="E9" s="84">
        <f t="shared" si="1"/>
        <v>141400</v>
      </c>
      <c r="F9" s="84">
        <f t="shared" si="1"/>
        <v>142814</v>
      </c>
      <c r="G9" s="84">
        <f t="shared" si="1"/>
        <v>144242.14</v>
      </c>
      <c r="H9" s="84">
        <f t="shared" si="1"/>
        <v>145684.5614</v>
      </c>
      <c r="I9" s="84">
        <f t="shared" si="1"/>
        <v>147141.407014</v>
      </c>
      <c r="J9" s="84">
        <f t="shared" si="1"/>
        <v>148612.82108413999</v>
      </c>
    </row>
    <row r="10" spans="1:10" ht="15.75" customHeight="1">
      <c r="A10" s="48" t="s">
        <v>9</v>
      </c>
      <c r="B10" s="41" t="s">
        <v>106</v>
      </c>
      <c r="C10" s="85">
        <v>660371.76</v>
      </c>
      <c r="D10" s="129">
        <v>564885</v>
      </c>
      <c r="E10" s="85">
        <f t="shared" si="1"/>
        <v>570533.85</v>
      </c>
      <c r="F10" s="85">
        <f t="shared" si="1"/>
        <v>576239.1884999999</v>
      </c>
      <c r="G10" s="85">
        <f t="shared" si="1"/>
        <v>582001.580385</v>
      </c>
      <c r="H10" s="85">
        <f t="shared" si="1"/>
        <v>587821.59618885</v>
      </c>
      <c r="I10" s="85">
        <f t="shared" si="1"/>
        <v>593699.8121507386</v>
      </c>
      <c r="J10" s="85">
        <f t="shared" si="1"/>
        <v>599636.8102722459</v>
      </c>
    </row>
    <row r="11" spans="1:10" ht="15.75" customHeight="1">
      <c r="A11" s="48" t="s">
        <v>107</v>
      </c>
      <c r="B11" s="50" t="s">
        <v>108</v>
      </c>
      <c r="C11" s="84">
        <v>3634899</v>
      </c>
      <c r="D11" s="130">
        <v>3672538</v>
      </c>
      <c r="E11" s="84">
        <v>3291515.87</v>
      </c>
      <c r="F11" s="84">
        <f t="shared" si="1"/>
        <v>3324431.0287</v>
      </c>
      <c r="G11" s="84">
        <f t="shared" si="1"/>
        <v>3357675.3389870003</v>
      </c>
      <c r="H11" s="84">
        <f t="shared" si="1"/>
        <v>3391252.09237687</v>
      </c>
      <c r="I11" s="84">
        <f t="shared" si="1"/>
        <v>3425164.6133006387</v>
      </c>
      <c r="J11" s="84">
        <f t="shared" si="1"/>
        <v>3459416.2594336453</v>
      </c>
    </row>
    <row r="12" spans="1:10" ht="15.75" customHeight="1">
      <c r="A12" s="48" t="s">
        <v>109</v>
      </c>
      <c r="B12" s="43" t="s">
        <v>110</v>
      </c>
      <c r="C12" s="84">
        <v>2057053.48</v>
      </c>
      <c r="D12" s="130">
        <v>1915662.97</v>
      </c>
      <c r="E12" s="84">
        <v>3376307.13</v>
      </c>
      <c r="F12" s="84">
        <f t="shared" si="1"/>
        <v>3410070.2013</v>
      </c>
      <c r="G12" s="84">
        <f t="shared" si="1"/>
        <v>3444170.9033129998</v>
      </c>
      <c r="H12" s="84">
        <f t="shared" si="1"/>
        <v>3478612.61234613</v>
      </c>
      <c r="I12" s="84">
        <f t="shared" si="1"/>
        <v>3513398.7384695914</v>
      </c>
      <c r="J12" s="84">
        <f t="shared" si="1"/>
        <v>3548532.7258542874</v>
      </c>
    </row>
    <row r="13" spans="1:10" ht="15.75" customHeight="1">
      <c r="A13" s="48" t="s">
        <v>10</v>
      </c>
      <c r="B13" s="51" t="s">
        <v>111</v>
      </c>
      <c r="C13" s="87">
        <v>8150863.99</v>
      </c>
      <c r="D13" s="87">
        <v>10504215.09</v>
      </c>
      <c r="E13" s="87">
        <f>SUM(E6-E16-E20-E21)</f>
        <v>8433252.58</v>
      </c>
      <c r="F13" s="87">
        <f>SUM(F6-F16-F20)</f>
        <v>8841062.4258</v>
      </c>
      <c r="G13" s="87">
        <f>SUM(G6-G16-G20)</f>
        <v>8815457.699658</v>
      </c>
      <c r="H13" s="87">
        <f>SUM(H6-H16-H20)</f>
        <v>9356124.12665458</v>
      </c>
      <c r="I13" s="87">
        <f>SUM(I6-I16-I20)</f>
        <v>9391085.367921125</v>
      </c>
      <c r="J13" s="87">
        <f>SUM(J6-J16-J20)</f>
        <v>9605036.221600337</v>
      </c>
    </row>
    <row r="14" spans="1:10" ht="15.75" customHeight="1">
      <c r="A14" s="48" t="s">
        <v>11</v>
      </c>
      <c r="B14" s="51" t="s">
        <v>112</v>
      </c>
      <c r="C14" s="87">
        <f aca="true" t="shared" si="2" ref="C14:J14">SUM(C15+C19+C23+C24)</f>
        <v>797247.45</v>
      </c>
      <c r="D14" s="87">
        <f t="shared" si="2"/>
        <v>921000</v>
      </c>
      <c r="E14" s="87">
        <f t="shared" si="2"/>
        <v>1371828</v>
      </c>
      <c r="F14" s="87">
        <f t="shared" si="2"/>
        <v>1000068.96</v>
      </c>
      <c r="G14" s="87">
        <f t="shared" si="2"/>
        <v>1087685</v>
      </c>
      <c r="H14" s="87">
        <f t="shared" si="2"/>
        <v>600000</v>
      </c>
      <c r="I14" s="87">
        <f t="shared" si="2"/>
        <v>634000</v>
      </c>
      <c r="J14" s="87">
        <f t="shared" si="2"/>
        <v>500000</v>
      </c>
    </row>
    <row r="15" spans="1:10" ht="15.75" customHeight="1">
      <c r="A15" s="48" t="s">
        <v>102</v>
      </c>
      <c r="B15" s="52" t="s">
        <v>113</v>
      </c>
      <c r="C15" s="84">
        <f aca="true" t="shared" si="3" ref="C15:J15">SUM(C16:C18)</f>
        <v>797247.45</v>
      </c>
      <c r="D15" s="157">
        <f t="shared" si="3"/>
        <v>921000</v>
      </c>
      <c r="E15" s="84">
        <f t="shared" si="3"/>
        <v>813013</v>
      </c>
      <c r="F15" s="84">
        <f t="shared" si="3"/>
        <v>778068.96</v>
      </c>
      <c r="G15" s="84">
        <f t="shared" si="3"/>
        <v>875685</v>
      </c>
      <c r="H15" s="84">
        <f t="shared" si="3"/>
        <v>0</v>
      </c>
      <c r="I15" s="84">
        <f t="shared" si="3"/>
        <v>0</v>
      </c>
      <c r="J15" s="84">
        <f t="shared" si="3"/>
        <v>0</v>
      </c>
    </row>
    <row r="16" spans="1:10" ht="15.75" customHeight="1">
      <c r="A16" s="48" t="s">
        <v>7</v>
      </c>
      <c r="B16" s="43" t="s">
        <v>114</v>
      </c>
      <c r="C16" s="84">
        <f>SUM(5!D25+5!D26)</f>
        <v>602000</v>
      </c>
      <c r="D16" s="157">
        <v>721000</v>
      </c>
      <c r="E16" s="84">
        <v>713013</v>
      </c>
      <c r="F16" s="84">
        <v>728068.96</v>
      </c>
      <c r="G16" s="84">
        <v>850685</v>
      </c>
      <c r="H16" s="84"/>
      <c r="I16" s="84"/>
      <c r="J16" s="84"/>
    </row>
    <row r="17" spans="1:10" ht="51">
      <c r="A17" s="48" t="s">
        <v>8</v>
      </c>
      <c r="B17" s="52" t="s">
        <v>115</v>
      </c>
      <c r="C17" s="84">
        <f>SUM(5!D27)</f>
        <v>0</v>
      </c>
      <c r="D17" s="157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ht="15.75" customHeight="1">
      <c r="A18" s="48" t="s">
        <v>9</v>
      </c>
      <c r="B18" s="43" t="s">
        <v>116</v>
      </c>
      <c r="C18" s="84">
        <v>195247.45</v>
      </c>
      <c r="D18" s="157">
        <v>200000</v>
      </c>
      <c r="E18" s="88">
        <v>100000</v>
      </c>
      <c r="F18" s="88">
        <v>50000</v>
      </c>
      <c r="G18" s="88">
        <v>25000</v>
      </c>
      <c r="H18" s="88">
        <v>0</v>
      </c>
      <c r="I18" s="88">
        <v>0</v>
      </c>
      <c r="J18" s="88">
        <v>0</v>
      </c>
    </row>
    <row r="19" spans="1:10" ht="15.75" customHeight="1">
      <c r="A19" s="48" t="s">
        <v>107</v>
      </c>
      <c r="B19" s="52" t="s">
        <v>117</v>
      </c>
      <c r="C19" s="84">
        <f>SUM(C20:C22)</f>
        <v>0</v>
      </c>
      <c r="D19" s="157"/>
      <c r="E19" s="84">
        <f aca="true" t="shared" si="4" ref="E19:J19">SUM(E20:E22)</f>
        <v>558815</v>
      </c>
      <c r="F19" s="84">
        <f t="shared" si="4"/>
        <v>222000</v>
      </c>
      <c r="G19" s="84">
        <f t="shared" si="4"/>
        <v>212000</v>
      </c>
      <c r="H19" s="84">
        <f t="shared" si="4"/>
        <v>600000</v>
      </c>
      <c r="I19" s="84">
        <f t="shared" si="4"/>
        <v>634000</v>
      </c>
      <c r="J19" s="84">
        <f t="shared" si="4"/>
        <v>500000</v>
      </c>
    </row>
    <row r="20" spans="1:10" ht="15.75" customHeight="1">
      <c r="A20" s="48" t="s">
        <v>7</v>
      </c>
      <c r="B20" s="43" t="s">
        <v>114</v>
      </c>
      <c r="C20" s="84">
        <v>0</v>
      </c>
      <c r="D20" s="157">
        <v>0</v>
      </c>
      <c r="E20" s="84">
        <v>132000</v>
      </c>
      <c r="F20" s="84">
        <v>132000</v>
      </c>
      <c r="G20" s="84">
        <v>132000</v>
      </c>
      <c r="H20" s="84">
        <v>540000</v>
      </c>
      <c r="I20" s="84">
        <v>604000</v>
      </c>
      <c r="J20" s="84">
        <v>490000</v>
      </c>
    </row>
    <row r="21" spans="1:10" ht="51">
      <c r="A21" s="48" t="s">
        <v>8</v>
      </c>
      <c r="B21" s="52" t="s">
        <v>115</v>
      </c>
      <c r="C21" s="84">
        <v>0</v>
      </c>
      <c r="D21" s="157">
        <v>0</v>
      </c>
      <c r="E21" s="84">
        <v>326815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1:10" ht="16.5" customHeight="1">
      <c r="A22" s="48" t="s">
        <v>9</v>
      </c>
      <c r="B22" s="43" t="s">
        <v>116</v>
      </c>
      <c r="C22" s="84">
        <v>0</v>
      </c>
      <c r="D22" s="157">
        <v>0</v>
      </c>
      <c r="E22" s="84">
        <v>100000</v>
      </c>
      <c r="F22" s="84">
        <v>90000</v>
      </c>
      <c r="G22" s="84">
        <v>80000</v>
      </c>
      <c r="H22" s="84">
        <v>60000</v>
      </c>
      <c r="I22" s="84">
        <v>30000</v>
      </c>
      <c r="J22" s="84">
        <v>10000</v>
      </c>
    </row>
    <row r="23" spans="1:10" ht="16.5" customHeight="1">
      <c r="A23" s="48" t="s">
        <v>109</v>
      </c>
      <c r="B23" s="43" t="s">
        <v>118</v>
      </c>
      <c r="C23" s="84">
        <v>0</v>
      </c>
      <c r="D23" s="157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</row>
    <row r="24" spans="1:10" ht="16.5" customHeight="1">
      <c r="A24" s="48" t="s">
        <v>119</v>
      </c>
      <c r="B24" s="43" t="s">
        <v>18</v>
      </c>
      <c r="C24" s="84">
        <v>0</v>
      </c>
      <c r="D24" s="157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</row>
    <row r="25" spans="1:10" ht="16.5" customHeight="1">
      <c r="A25" s="48" t="s">
        <v>34</v>
      </c>
      <c r="B25" s="51" t="s">
        <v>120</v>
      </c>
      <c r="C25" s="84">
        <f aca="true" t="shared" si="5" ref="C25:J25">SUM(C6-C13)</f>
        <v>-74571.6400000006</v>
      </c>
      <c r="D25" s="157">
        <f t="shared" si="5"/>
        <v>-2025105.83</v>
      </c>
      <c r="E25" s="84">
        <f t="shared" si="5"/>
        <v>1171828</v>
      </c>
      <c r="F25" s="84">
        <f t="shared" si="5"/>
        <v>860068.9600000009</v>
      </c>
      <c r="G25" s="84">
        <f t="shared" si="5"/>
        <v>982685</v>
      </c>
      <c r="H25" s="84">
        <f t="shared" si="5"/>
        <v>540000</v>
      </c>
      <c r="I25" s="84">
        <f t="shared" si="5"/>
        <v>604000</v>
      </c>
      <c r="J25" s="84">
        <f t="shared" si="5"/>
        <v>490000</v>
      </c>
    </row>
    <row r="26" spans="1:10" ht="16.5" customHeight="1">
      <c r="A26" s="48" t="s">
        <v>121</v>
      </c>
      <c r="B26" s="51" t="s">
        <v>122</v>
      </c>
      <c r="C26" s="84">
        <f>SUM(6!C22)</f>
        <v>2916501</v>
      </c>
      <c r="D26" s="157">
        <f>SUM(C26-D16-D20+2703080.96)</f>
        <v>4898581.96</v>
      </c>
      <c r="E26" s="84">
        <f>SUM(D26-E16-E20-E21)</f>
        <v>3726753.96</v>
      </c>
      <c r="F26" s="84">
        <f>SUM(E26-F16-F20)</f>
        <v>2866685</v>
      </c>
      <c r="G26" s="84">
        <f>SUM(F26-G16-G20)</f>
        <v>1884000</v>
      </c>
      <c r="H26" s="84">
        <f>SUM(G26-H16-H20)</f>
        <v>1344000</v>
      </c>
      <c r="I26" s="84">
        <f>SUM(H26-I16-I20)</f>
        <v>740000</v>
      </c>
      <c r="J26" s="84">
        <f>SUM(I26-J16-J20)</f>
        <v>250000</v>
      </c>
    </row>
    <row r="27" spans="1:10" ht="38.25">
      <c r="A27" s="48" t="s">
        <v>7</v>
      </c>
      <c r="B27" s="52" t="s">
        <v>123</v>
      </c>
      <c r="C27" s="84">
        <v>0</v>
      </c>
      <c r="D27" s="157">
        <v>326815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1:10" ht="20.25" customHeight="1">
      <c r="A28" s="48" t="s">
        <v>124</v>
      </c>
      <c r="B28" s="51" t="s">
        <v>128</v>
      </c>
      <c r="C28" s="62">
        <f aca="true" t="shared" si="6" ref="C28:J28">SUM(C26/C6)</f>
        <v>0.36111879976707384</v>
      </c>
      <c r="D28" s="158">
        <f t="shared" si="6"/>
        <v>0.5777236511279488</v>
      </c>
      <c r="E28" s="62">
        <f t="shared" si="6"/>
        <v>0.3879981983451512</v>
      </c>
      <c r="F28" s="62">
        <f t="shared" si="6"/>
        <v>0.2955000696306516</v>
      </c>
      <c r="G28" s="62">
        <f t="shared" si="6"/>
        <v>0.19228133920378196</v>
      </c>
      <c r="H28" s="62">
        <f t="shared" si="6"/>
        <v>0.13581074598488732</v>
      </c>
      <c r="I28" s="62">
        <f t="shared" si="6"/>
        <v>0.07403638615984251</v>
      </c>
      <c r="J28" s="62">
        <f t="shared" si="6"/>
        <v>0.024764646159968727</v>
      </c>
    </row>
    <row r="29" spans="1:10" ht="25.5">
      <c r="A29" s="48" t="s">
        <v>125</v>
      </c>
      <c r="B29" s="53" t="s">
        <v>129</v>
      </c>
      <c r="C29" s="59">
        <f>SUM(C15/C6)</f>
        <v>0.09871453576095471</v>
      </c>
      <c r="D29" s="159">
        <f>SUM(D15/D6)</f>
        <v>0.10861990001058201</v>
      </c>
      <c r="E29" s="59">
        <f aca="true" t="shared" si="7" ref="E29:J29">SUM((E15+E19)/E6)</f>
        <v>0.1428231641134238</v>
      </c>
      <c r="F29" s="59">
        <f t="shared" si="7"/>
        <v>0.1030878688504155</v>
      </c>
      <c r="G29" s="59">
        <f t="shared" si="7"/>
        <v>0.11100930383856984</v>
      </c>
      <c r="H29" s="59">
        <f t="shared" si="7"/>
        <v>0.060629797314681835</v>
      </c>
      <c r="I29" s="59">
        <f t="shared" si="7"/>
        <v>0.0634311740882975</v>
      </c>
      <c r="J29" s="59">
        <f t="shared" si="7"/>
        <v>0.049529292319937454</v>
      </c>
    </row>
    <row r="30" spans="1:10" ht="25.5">
      <c r="A30" s="48" t="s">
        <v>126</v>
      </c>
      <c r="B30" s="53" t="s">
        <v>130</v>
      </c>
      <c r="C30" s="59">
        <f aca="true" t="shared" si="8" ref="C30:J30">SUM((C26-C27)/C6)</f>
        <v>0.36111879976707384</v>
      </c>
      <c r="D30" s="159">
        <f t="shared" si="8"/>
        <v>0.5391800977924891</v>
      </c>
      <c r="E30" s="59">
        <f t="shared" si="8"/>
        <v>0.3879981983451512</v>
      </c>
      <c r="F30" s="59">
        <f t="shared" si="8"/>
        <v>0.2955000696306516</v>
      </c>
      <c r="G30" s="59">
        <f t="shared" si="8"/>
        <v>0.19228133920378196</v>
      </c>
      <c r="H30" s="59">
        <f t="shared" si="8"/>
        <v>0.13581074598488732</v>
      </c>
      <c r="I30" s="59">
        <f t="shared" si="8"/>
        <v>0.07403638615984251</v>
      </c>
      <c r="J30" s="59">
        <f t="shared" si="8"/>
        <v>0.024764646159968727</v>
      </c>
    </row>
    <row r="31" spans="1:10" ht="26.25" thickBot="1">
      <c r="A31" s="54" t="s">
        <v>127</v>
      </c>
      <c r="B31" s="55" t="s">
        <v>131</v>
      </c>
      <c r="C31" s="60">
        <f>SUM((C15-C17)/C6)</f>
        <v>0.09871453576095471</v>
      </c>
      <c r="D31" s="160">
        <f>SUM((D15-D17)/D6)</f>
        <v>0.10861990001058201</v>
      </c>
      <c r="E31" s="60">
        <f aca="true" t="shared" si="9" ref="E31:J31">SUM((E15-E17+E19-E21)/E6)</f>
        <v>0.10879794201580764</v>
      </c>
      <c r="F31" s="60">
        <f t="shared" si="9"/>
        <v>0.1030878688504155</v>
      </c>
      <c r="G31" s="60">
        <f t="shared" si="9"/>
        <v>0.11100930383856984</v>
      </c>
      <c r="H31" s="60">
        <f t="shared" si="9"/>
        <v>0.060629797314681835</v>
      </c>
      <c r="I31" s="60">
        <f t="shared" si="9"/>
        <v>0.0634311740882975</v>
      </c>
      <c r="J31" s="60">
        <f t="shared" si="9"/>
        <v>0.049529292319937454</v>
      </c>
    </row>
    <row r="32" ht="12.75">
      <c r="D32" s="134"/>
    </row>
    <row r="33" ht="12.75">
      <c r="D33" s="134"/>
    </row>
    <row r="34" ht="12.75">
      <c r="D34" s="134"/>
    </row>
    <row r="35" ht="12.75">
      <c r="D35" s="134"/>
    </row>
    <row r="36" ht="12.75">
      <c r="D36" s="134"/>
    </row>
    <row r="37" ht="12.75">
      <c r="D37" s="134"/>
    </row>
  </sheetData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Gminynr XXXII/171/2009 z dnia 24.07.2009r.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5" sqref="I5"/>
    </sheetView>
  </sheetViews>
  <sheetFormatPr defaultColWidth="9.00390625" defaultRowHeight="12.75"/>
  <cols>
    <col min="1" max="1" width="6.75390625" style="0" customWidth="1"/>
    <col min="2" max="2" width="58.125" style="0" customWidth="1"/>
    <col min="3" max="3" width="19.625" style="0" customWidth="1"/>
  </cols>
  <sheetData>
    <row r="1" spans="1:3" ht="18">
      <c r="A1" s="215" t="s">
        <v>223</v>
      </c>
      <c r="B1" s="215"/>
      <c r="C1" s="215"/>
    </row>
    <row r="2" spans="1:3" ht="18">
      <c r="A2" s="215" t="s">
        <v>224</v>
      </c>
      <c r="B2" s="215"/>
      <c r="C2" s="215"/>
    </row>
    <row r="3" spans="1:3" ht="12.75">
      <c r="A3" s="1"/>
      <c r="B3" s="1"/>
      <c r="C3" s="1"/>
    </row>
    <row r="4" spans="1:3" ht="12.75">
      <c r="A4" s="1"/>
      <c r="B4" s="1"/>
      <c r="C4" s="6" t="s">
        <v>36</v>
      </c>
    </row>
    <row r="5" spans="1:3" ht="15">
      <c r="A5" s="142" t="s">
        <v>51</v>
      </c>
      <c r="B5" s="142" t="s">
        <v>0</v>
      </c>
      <c r="C5" s="142" t="s">
        <v>155</v>
      </c>
    </row>
    <row r="6" spans="1:3" ht="15">
      <c r="A6" s="143" t="s">
        <v>6</v>
      </c>
      <c r="B6" s="144" t="s">
        <v>225</v>
      </c>
      <c r="C6" s="145">
        <v>200</v>
      </c>
    </row>
    <row r="7" spans="1:3" ht="15">
      <c r="A7" s="146" t="s">
        <v>10</v>
      </c>
      <c r="B7" s="147" t="s">
        <v>226</v>
      </c>
      <c r="C7" s="148">
        <f>SUM(C8:C10)</f>
        <v>7000</v>
      </c>
    </row>
    <row r="8" spans="1:3" ht="14.25">
      <c r="A8" s="149" t="s">
        <v>7</v>
      </c>
      <c r="B8" s="150" t="s">
        <v>227</v>
      </c>
      <c r="C8" s="151" t="s">
        <v>38</v>
      </c>
    </row>
    <row r="9" spans="1:3" ht="14.25">
      <c r="A9" s="149" t="s">
        <v>8</v>
      </c>
      <c r="B9" s="150" t="s">
        <v>228</v>
      </c>
      <c r="C9" s="151" t="s">
        <v>38</v>
      </c>
    </row>
    <row r="10" spans="1:3" ht="14.25">
      <c r="A10" s="149" t="s">
        <v>9</v>
      </c>
      <c r="B10" s="150" t="s">
        <v>229</v>
      </c>
      <c r="C10" s="151">
        <v>7000</v>
      </c>
    </row>
    <row r="11" spans="1:3" ht="15">
      <c r="A11" s="146" t="s">
        <v>11</v>
      </c>
      <c r="B11" s="147" t="s">
        <v>230</v>
      </c>
      <c r="C11" s="148">
        <f>SUM(C12+C15)</f>
        <v>4800</v>
      </c>
    </row>
    <row r="12" spans="1:3" ht="14.25">
      <c r="A12" s="149" t="s">
        <v>7</v>
      </c>
      <c r="B12" s="150" t="s">
        <v>231</v>
      </c>
      <c r="C12" s="151">
        <f>SUM(C13:C14)</f>
        <v>800</v>
      </c>
    </row>
    <row r="13" spans="1:3" ht="14.25">
      <c r="A13" s="149"/>
      <c r="B13" s="150" t="s">
        <v>232</v>
      </c>
      <c r="C13" s="151">
        <v>600</v>
      </c>
    </row>
    <row r="14" spans="1:3" ht="14.25">
      <c r="A14" s="149"/>
      <c r="B14" s="150" t="s">
        <v>233</v>
      </c>
      <c r="C14" s="151">
        <v>200</v>
      </c>
    </row>
    <row r="15" spans="1:3" ht="14.25">
      <c r="A15" s="149" t="s">
        <v>8</v>
      </c>
      <c r="B15" s="150" t="s">
        <v>234</v>
      </c>
      <c r="C15" s="141">
        <f>SUM(C16)</f>
        <v>4000</v>
      </c>
    </row>
    <row r="16" spans="1:3" ht="57" customHeight="1">
      <c r="A16" s="149"/>
      <c r="B16" s="152" t="s">
        <v>235</v>
      </c>
      <c r="C16" s="151">
        <v>4000</v>
      </c>
    </row>
    <row r="17" spans="1:3" ht="15">
      <c r="A17" s="143" t="s">
        <v>34</v>
      </c>
      <c r="B17" s="144" t="s">
        <v>236</v>
      </c>
      <c r="C17" s="145">
        <f>SUM(C6+C7-C11)</f>
        <v>2400</v>
      </c>
    </row>
  </sheetData>
  <mergeCells count="2"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CE,Kursywa"&amp;8Załącznik nr 7
do Uchwały Rady Gminynr XXXII/171/2009 z dnia 24.07.2009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2009-07-24T06:56:56Z</cp:lastPrinted>
  <dcterms:created xsi:type="dcterms:W3CDTF">1998-12-09T13:02:10Z</dcterms:created>
  <dcterms:modified xsi:type="dcterms:W3CDTF">2009-08-20T10:15:05Z</dcterms:modified>
  <cp:category/>
  <cp:version/>
  <cp:contentType/>
  <cp:contentStatus/>
</cp:coreProperties>
</file>