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6a" sheetId="7" r:id="rId7"/>
  </sheets>
  <definedNames/>
  <calcPr fullCalcOnLoad="1"/>
</workbook>
</file>

<file path=xl/sharedStrings.xml><?xml version="1.0" encoding="utf-8"?>
<sst xmlns="http://schemas.openxmlformats.org/spreadsheetml/2006/main" count="1333" uniqueCount="558">
  <si>
    <t>Wyszczególnienie</t>
  </si>
  <si>
    <t>4.</t>
  </si>
  <si>
    <t>Dział</t>
  </si>
  <si>
    <t>§</t>
  </si>
  <si>
    <t>Treść</t>
  </si>
  <si>
    <t>w tym:</t>
  </si>
  <si>
    <t>Kwota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</si>
  <si>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</si>
  <si>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</si>
  <si>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</si>
  <si>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</si>
  <si>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</si>
  <si>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</si>
  <si>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</si>
  <si>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</si>
  <si>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</si>
  <si>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</si>
  <si>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</si>
  <si>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</si>
  <si>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</si>
  <si>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</si>
  <si>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</si>
  <si>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</si>
  <si>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</si>
  <si>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</si>
  <si>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</si>
  <si>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</si>
  <si>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</si>
  <si>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</si>
  <si>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</si>
  <si>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</si>
  <si>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</si>
  <si>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</si>
  <si>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</si>
  <si>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</si>
  <si>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</si>
  <si>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</si>
  <si>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</si>
  <si>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</si>
  <si>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</si>
  <si>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</si>
  <si>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</si>
  <si>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</si>
  <si>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</si>
  <si>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</si>
  <si>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</si>
  <si>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</si>
  <si>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</si>
  <si>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</si>
  <si>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</si>
  <si>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</si>
  <si>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</si>
  <si>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</si>
  <si>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</si>
  <si>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</si>
  <si>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Plan na 2007 r.</t>
  </si>
  <si>
    <t>2009 r.</t>
  </si>
  <si>
    <t>Lp.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</si>
  <si>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</si>
  <si>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</si>
  <si>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</si>
  <si>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</si>
  <si>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</si>
  <si>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</si>
  <si>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</si>
  <si>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</si>
  <si>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</si>
  <si>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</si>
  <si>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</si>
  <si>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</si>
  <si>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</si>
  <si>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</si>
  <si>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</si>
  <si>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</si>
  <si>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</si>
  <si>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</si>
  <si>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</si>
  <si>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</si>
  <si>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</si>
  <si>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</si>
  <si>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</si>
  <si>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</si>
  <si>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</si>
  <si>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</si>
  <si>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</si>
  <si>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</si>
  <si>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</si>
  <si>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</si>
  <si>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</si>
  <si>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</si>
  <si>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</si>
  <si>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</si>
  <si>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</si>
  <si>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</si>
  <si>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</si>
  <si>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Dotacje</t>
  </si>
  <si>
    <t>Wydatki
z tytułu poręczeń
i gwarancji</t>
  </si>
  <si>
    <t>Wynagro-
dzenia</t>
  </si>
  <si>
    <t>Pochodne od wynagro-
dzeń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</si>
  <si>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</si>
  <si>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</si>
  <si>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</si>
  <si>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</si>
  <si>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</si>
  <si>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Plan dochodów budżetu gminy na 2007 r.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</si>
  <si>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</si>
  <si>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</si>
  <si>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</si>
  <si>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</si>
  <si>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</si>
  <si>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</si>
  <si>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</si>
  <si>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Źródła sfinansowania deficytu lub rozdysponowanie nadwyżki budżetowej</t>
  </si>
  <si>
    <t>L.p.</t>
  </si>
  <si>
    <t>Klasyfikacja</t>
  </si>
  <si>
    <t>Przewidywane</t>
  </si>
  <si>
    <t>Plan</t>
  </si>
  <si>
    <t>wykonanie 2006*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</si>
  <si>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</si>
  <si>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</si>
  <si>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</si>
  <si>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</si>
  <si>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</si>
  <si>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</si>
  <si>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</si>
  <si>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</si>
  <si>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</si>
  <si>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w 2007 r. - przychody i rozchody budżetu</t>
  </si>
  <si>
    <t>Spłaty pożyczek otrzymanych na finan-sowanie zadań realizowanych z udziałem środków pochodzących z budżetu UE</t>
  </si>
  <si>
    <t>świadczenia społeczne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</si>
  <si>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</si>
  <si>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</si>
  <si>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</si>
  <si>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</si>
  <si>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</si>
  <si>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</si>
  <si>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</si>
  <si>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</si>
  <si>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</si>
  <si>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</si>
  <si>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</si>
  <si>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</si>
  <si>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</si>
  <si>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</si>
  <si>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</si>
  <si>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</si>
  <si>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2007 i lata następne</t>
  </si>
  <si>
    <t>Prognozowana sytuacja finansowa gminy w latach spłaty długu</t>
  </si>
  <si>
    <t>Przewidywane wykonanie w 2006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</si>
  <si>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</si>
  <si>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</si>
  <si>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</si>
  <si>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</si>
  <si>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</si>
  <si>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</si>
  <si>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</si>
  <si>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</si>
  <si>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</si>
  <si>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</si>
  <si>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</si>
  <si>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</si>
  <si>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</si>
  <si>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</si>
  <si>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</si>
  <si>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</si>
  <si>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</si>
  <si>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</si>
  <si>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</si>
  <si>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</si>
  <si>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</si>
  <si>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</si>
  <si>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</si>
  <si>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</si>
  <si>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</si>
  <si>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</si>
  <si>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</si>
  <si>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</si>
  <si>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31.12.2006 r.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</si>
  <si>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</si>
  <si>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</si>
  <si>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</si>
  <si>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</si>
  <si>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Dz.</t>
  </si>
  <si>
    <t>010</t>
  </si>
  <si>
    <t>ROLNICTWO I ŁOWIECTWO</t>
  </si>
  <si>
    <t>01010</t>
  </si>
  <si>
    <t>Infrastruktura wodociągowa i sanitacyjna wsi</t>
  </si>
  <si>
    <t>6260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</si>
  <si>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</si>
  <si>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</si>
  <si>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</si>
  <si>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</si>
  <si>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</si>
  <si>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</si>
  <si>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</si>
  <si>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</si>
  <si>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</si>
  <si>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</si>
  <si>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</si>
  <si>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</si>
  <si>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</si>
  <si>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</si>
  <si>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</si>
  <si>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</si>
  <si>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</si>
  <si>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</si>
  <si>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</si>
  <si>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</si>
  <si>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</si>
  <si>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</si>
  <si>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</si>
  <si>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</si>
  <si>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</si>
  <si>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</si>
  <si>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</si>
  <si>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</si>
  <si>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</si>
  <si>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</si>
  <si>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</si>
  <si>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</si>
  <si>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</si>
  <si>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</si>
  <si>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</si>
  <si>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</si>
  <si>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</si>
  <si>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</si>
  <si>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</si>
  <si>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</si>
  <si>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</si>
  <si>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</si>
  <si>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</si>
  <si>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</si>
  <si>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</si>
  <si>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2707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</si>
  <si>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</si>
  <si>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</si>
  <si>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</si>
  <si>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</si>
  <si>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</si>
  <si>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</si>
  <si>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</si>
  <si>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</si>
  <si>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</si>
  <si>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</si>
  <si>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</si>
  <si>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</si>
  <si>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</si>
  <si>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</si>
  <si>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</si>
  <si>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</si>
  <si>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</si>
  <si>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</si>
  <si>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</si>
  <si>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</si>
  <si>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</si>
  <si>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</si>
  <si>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</si>
  <si>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</si>
  <si>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</si>
  <si>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</si>
  <si>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</si>
  <si>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</si>
  <si>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</si>
  <si>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</si>
  <si>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</si>
  <si>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</si>
  <si>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</si>
  <si>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</si>
  <si>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</si>
  <si>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</si>
  <si>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</si>
  <si>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</si>
  <si>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</si>
  <si>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</si>
  <si>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</si>
  <si>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</si>
  <si>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</si>
  <si>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</si>
  <si>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</si>
  <si>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</si>
  <si>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</si>
  <si>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</si>
  <si>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</si>
  <si>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</si>
  <si>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</si>
  <si>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</si>
  <si>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</si>
  <si>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</si>
  <si>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</si>
  <si>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</si>
  <si>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</si>
  <si>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</si>
  <si>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</si>
  <si>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</si>
  <si>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</si>
  <si>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</si>
  <si>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</si>
  <si>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</si>
  <si>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</si>
  <si>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</si>
  <si>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</si>
  <si>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</si>
  <si>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</si>
  <si>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</si>
  <si>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</si>
  <si>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</si>
  <si>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</si>
  <si>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</si>
  <si>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</si>
  <si>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</si>
  <si>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</si>
  <si>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</si>
  <si>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</si>
  <si>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</si>
  <si>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</si>
  <si>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</si>
  <si>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</si>
  <si>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</si>
  <si>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</si>
  <si>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</si>
  <si>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</si>
  <si>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</si>
  <si>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</si>
  <si>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</si>
  <si>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</si>
  <si>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</si>
  <si>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wpływy z usług - zrzut ścieków</t>
  </si>
  <si>
    <t>Gospodarka odpadami</t>
  </si>
  <si>
    <t>wpływy z usług - składowanie odpadów</t>
  </si>
  <si>
    <t>dotacja celowa otrzymana z powiatu na zadania bieżące realizowane na podstawie porozumienia między jednostkami samorządu terytorialnego</t>
  </si>
  <si>
    <t>KULTURA FIZYCZNA I SPORT</t>
  </si>
  <si>
    <t>DOCHODY OGÓŁEM</t>
  </si>
  <si>
    <t>Plan 2007</t>
  </si>
  <si>
    <t>Przewidywane wyk. 2006</t>
  </si>
  <si>
    <t>01095</t>
  </si>
  <si>
    <t xml:space="preserve">dotacje otrzymane z funduszy celowych na finansowanie lub dofinansowanie kosztów realizacji inwestycji i zakupów inwestycyjnych jednostek sektora finansów publicznych </t>
  </si>
  <si>
    <t>75109</t>
  </si>
  <si>
    <t>Wybory do rad gmin, rad powiatów i sejmików województw, wybory wójtów, burmistrzów i prezydentów miast oraz referenda gminne, powiatowe i wojewódzkie</t>
  </si>
  <si>
    <t>80195</t>
  </si>
  <si>
    <t>85228</t>
  </si>
  <si>
    <t>85278</t>
  </si>
  <si>
    <t>Usuwanie skutków klęsk żywiołowych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</si>
  <si>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</si>
  <si>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</si>
  <si>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</si>
  <si>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</si>
  <si>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</si>
  <si>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</si>
  <si>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</si>
  <si>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</si>
  <si>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</si>
  <si>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</si>
  <si>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</si>
  <si>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</si>
  <si>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</si>
  <si>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</si>
  <si>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</si>
  <si>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</si>
  <si>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</si>
  <si>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</si>
  <si>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</si>
  <si>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</si>
  <si>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6300</t>
  </si>
  <si>
    <t>wydatki na pomoc finansową udzielaną między jednostkami samorządu terytorialnego na dofinansowanie własnych zadań inwestycyjnych i zakupów inwestycyjnych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</si>
  <si>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</si>
  <si>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</si>
  <si>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</si>
  <si>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</si>
  <si>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</si>
  <si>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</si>
  <si>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</si>
  <si>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</si>
  <si>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</si>
  <si>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</si>
  <si>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</si>
  <si>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</si>
  <si>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</si>
  <si>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</si>
  <si>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</si>
  <si>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</si>
  <si>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</si>
  <si>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</si>
  <si>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</si>
  <si>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</si>
  <si>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</si>
  <si>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</si>
  <si>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</si>
  <si>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</si>
  <si>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</si>
  <si>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</si>
  <si>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</si>
  <si>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</si>
  <si>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4140</t>
  </si>
  <si>
    <t>wpłaty na Państwowy Fundusz Rehabilitacji Osób Niepełnosprawnych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</si>
  <si>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</si>
  <si>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</si>
  <si>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</si>
  <si>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</si>
  <si>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</si>
  <si>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</si>
  <si>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</si>
  <si>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</si>
  <si>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</si>
  <si>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</si>
  <si>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</si>
  <si>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</si>
  <si>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</si>
  <si>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</si>
  <si>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</si>
  <si>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</si>
  <si>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</si>
  <si>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</si>
  <si>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</si>
  <si>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</si>
  <si>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</si>
  <si>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</si>
  <si>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</si>
  <si>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</si>
  <si>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</si>
  <si>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</si>
  <si>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</si>
  <si>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</si>
  <si>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</si>
  <si>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</si>
  <si>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</si>
  <si>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</si>
  <si>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</si>
  <si>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</si>
  <si>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</si>
  <si>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</si>
  <si>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</si>
  <si>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</si>
  <si>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</si>
  <si>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</si>
  <si>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</si>
  <si>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</si>
  <si>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</si>
  <si>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</si>
  <si>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</si>
  <si>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</si>
  <si>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</si>
  <si>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</si>
  <si>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</si>
  <si>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</si>
  <si>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</si>
  <si>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</si>
  <si>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</si>
  <si>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</si>
  <si>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</si>
  <si>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</si>
  <si>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</si>
  <si>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</si>
  <si>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</si>
  <si>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</si>
  <si>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</si>
  <si>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</si>
  <si>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</si>
  <si>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</si>
  <si>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</si>
  <si>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</si>
  <si>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</si>
  <si>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</si>
  <si>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</si>
  <si>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</si>
  <si>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</si>
  <si>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</si>
  <si>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</si>
  <si>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</si>
  <si>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</si>
  <si>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</si>
  <si>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wydatki na zakupy inwestycyjne jedn.budż.</t>
  </si>
  <si>
    <t>Składki na ubezpieczenie zdrowotne opłacane za osoby pobierające niektóre świadczenia z pomocy społecznej oraz niektóre śwaidczenia rodzinne</t>
  </si>
  <si>
    <t>4217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</si>
  <si>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</si>
  <si>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</si>
  <si>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</si>
  <si>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</si>
  <si>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</si>
  <si>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</si>
  <si>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</si>
  <si>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</si>
  <si>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</si>
  <si>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</si>
  <si>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</si>
  <si>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</si>
  <si>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</si>
  <si>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</si>
  <si>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</si>
  <si>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</si>
  <si>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</si>
  <si>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</si>
  <si>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</si>
  <si>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</si>
  <si>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</si>
  <si>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</si>
  <si>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</si>
  <si>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Usługi opiekuńcze i specjalistyczne usługi opiekuńcze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</si>
  <si>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</si>
  <si>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</si>
  <si>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</si>
  <si>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</si>
  <si>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</si>
  <si>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</si>
  <si>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Budowa sieci wodociągowej zasilającej miejscowość Wysoka Dąbrowa i kolonie (2004-2007)</t>
  </si>
  <si>
    <t xml:space="preserve">Urząd Gminy (nakłady 2005 - 56.814,40zł, 2006 - 186.385,58zł, 2007 - 466.671,89zł, co stanowi łącznie 709.871,87zł, w tym ZPORR 75% kosztów kwalif.-491,836,18zł, Budżet Państwa 10 % kosztów walif.-65.578,16zł, wkład własny Gminy-152.457,53)  </t>
  </si>
  <si>
    <t>Budowa sieci wodociągowej zasilającej miejscowość Wójtowo - projekt (2006-2007)</t>
  </si>
  <si>
    <t>6058 6059</t>
  </si>
  <si>
    <t>Budowa Gimnazjum w Kolnie (2005-2008)</t>
  </si>
  <si>
    <t>Wydatki* na programy i projekty ze środków funduszy strukturalnych i Funduszu Spójności (art. 124 ust. 1 pkt 4a ustawy o finansach publicznych)</t>
  </si>
  <si>
    <t>Klasyfikacja (dział, rozdział)</t>
  </si>
  <si>
    <t>Wydatki w okresie realizacji Projektu (całkowita wartość Projektu) (6+7)</t>
  </si>
  <si>
    <t>Środki z budżetu krajowego</t>
  </si>
  <si>
    <t>2006 r.</t>
  </si>
  <si>
    <t>pożyczki i kredyty</t>
  </si>
  <si>
    <t>ZINTEGROWANY PROGRAM OPERACYJNY ROZWOJU REGIONALNEGO NA LATA 2004 - 2006</t>
  </si>
  <si>
    <t>ROZWÓJ LOKALNY</t>
  </si>
  <si>
    <t>OBSZARY WIEJSKIE</t>
  </si>
  <si>
    <t>BUDOWA SIECI WODOCIĄGOWEJ ZASILAJĄCEJ MIEJSCOWOŚĆ WYSOKA DĄBROWA I KOLONIE</t>
  </si>
  <si>
    <t>z tego: 2005r.</t>
  </si>
  <si>
    <t xml:space="preserve"> Woda pitna (pobór, przechowywanie, uzdatnianie i dystrybucja)</t>
  </si>
  <si>
    <t>SEKTOROWY PROGRAM OPERACYJNY "REZTRUKTURYZACJA I MODERNIZACJA SEKTORA ŻYWNOŚCIOWEGO ORAZ ROZWÓJ OBSZARÓW WIEJSKICH 2004 - 2006"</t>
  </si>
  <si>
    <t xml:space="preserve">ZRÓWNOWAŻONY ROZWÓJ OBSZARÓW WIEJSKICH </t>
  </si>
  <si>
    <t>ODNOWA WSI ORAZ ZACHOWANIE I OCHRONA DZIEDZICTWA KULTUROWEGO</t>
  </si>
  <si>
    <t>Odnowa i rozwój wsi oraz odnowa i kultywowanie dziedzictwa kulturowego na wsi</t>
  </si>
  <si>
    <t>1.4</t>
  </si>
  <si>
    <t>1.5</t>
  </si>
  <si>
    <t>1.7</t>
  </si>
  <si>
    <t>z tego 2007 r.</t>
  </si>
  <si>
    <t>2010 r.</t>
  </si>
  <si>
    <t>6269</t>
  </si>
  <si>
    <t>PROGRAM ROZWOJU OBSZARÓW WIEJSKICH NA LATA 2007 - 2013</t>
  </si>
  <si>
    <t>PODSTAWOWE USŁUGI DLA GOSPODARKI I LUDNOŚCI WIEJSKIEJ</t>
  </si>
  <si>
    <t>75212</t>
  </si>
  <si>
    <t>Budowa sieci wodociągowej i kanalizacji sanitarnej Tejstymy-Lutry (2005 - 2008)</t>
  </si>
  <si>
    <t>Urząd Gminy (nakłady, 2006 - 33.000zł, 2007 - 36.000, co stanowi łącznie 69.000zł)</t>
  </si>
  <si>
    <t xml:space="preserve">A. 41 258     
B.
C.
... </t>
  </si>
  <si>
    <t>BUDOWA SIECI WODOCIĄGOWEJ I KANALIZACJI SANITARNEJ TEJSTYMY - LUTRY</t>
  </si>
  <si>
    <t xml:space="preserve">A.      
B.
C.5 000
... 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</si>
  <si>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</si>
  <si>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</si>
  <si>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</si>
  <si>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</si>
  <si>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Świadczenia rodzinne, zaliczki alimentacyjne oraz składki na ubezpieczenia emerytalne i rentowe z ubezpieczenia społecznego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</si>
  <si>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</si>
  <si>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</si>
  <si>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</si>
  <si>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Adaptacja połączona z remontem Centrum Kultury w Bęsi wraz z urządzeniem terenu (2006-2007)</t>
  </si>
  <si>
    <t xml:space="preserve">Urząd Gminy  (nakłady 2006: śr. własne 36.000, kredyt inwest. 65.036, prefinansowanie 61.473, nakłady 2007: SPO 62.406) </t>
  </si>
  <si>
    <t>Modernizacja przestrzeni publicznej w Centrum Kolna oraz modernizacja i wyposażenie Ośrodka Kultury (2006-2007)</t>
  </si>
  <si>
    <t xml:space="preserve">Urząd Gminy  (nakłady 2006: kredyt inwest. 51.071, prefinansowanie 29.596, nakłady 2007: SPO 67.679) </t>
  </si>
  <si>
    <t>ADAPTACJA POŁĄCZONA Z REMONTEM CENTRUM KULTURY W BĘSI WRAZ Z URZĄDZENIEM TERENU</t>
  </si>
  <si>
    <t>MODERNIZACJA PRZESTRZENI PUBLICZNEJ W CENTRUM KOLNA ORAZ MODERNIZACJA I WYPOSAŻENIE OŚRODKA KULTURY</t>
  </si>
  <si>
    <t>Zwiększenia</t>
  </si>
  <si>
    <t>Zmniejszenia</t>
  </si>
  <si>
    <t>Plan po zmianach</t>
  </si>
  <si>
    <t xml:space="preserve">Plan na 2007 r. </t>
  </si>
  <si>
    <t>Urząd Gminy (nakłady 2005 - 122.000zł, 2006 - 339.297zł, 2007 - 983.789zł, co stanowi łacznie 1.445.086zł)</t>
  </si>
  <si>
    <t>Urząd Gminy (nakłady 2005 - 42.840zł, 2006 - 15.860zł, 2007 - 120.000zł, 2008 - 1.952.000zł, co stanowi łącznie 2.130.700zł, w tym PROW 75% kosztów kwalif. - 1.424.775 zł, wkład własny Gminy 705.925zł 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</si>
</sst>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2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sz val="7"/>
      <name val="Arial"/>
      <family val="0"/>
    </font>
    <font>
      <sz val="7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2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20" fillId="0" borderId="5" xfId="0" applyFont="1" applyBorder="1" applyAlignment="1">
      <alignment vertical="center" wrapText="1"/>
    </xf>
    <xf numFmtId="49" fontId="5" fillId="2" borderId="12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168" fontId="3" fillId="2" borderId="14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168" fontId="9" fillId="0" borderId="17" xfId="0" applyNumberFormat="1" applyFont="1" applyFill="1" applyBorder="1" applyAlignment="1">
      <alignment horizontal="right"/>
    </xf>
    <xf numFmtId="49" fontId="5" fillId="3" borderId="16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8" fontId="9" fillId="0" borderId="1" xfId="0" applyNumberFormat="1" applyFont="1" applyBorder="1" applyAlignment="1">
      <alignment horizontal="right"/>
    </xf>
    <xf numFmtId="0" fontId="5" fillId="2" borderId="14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168" fontId="9" fillId="0" borderId="19" xfId="0" applyNumberFormat="1" applyFont="1" applyFill="1" applyBorder="1" applyAlignment="1">
      <alignment horizontal="right"/>
    </xf>
    <xf numFmtId="49" fontId="5" fillId="4" borderId="20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168" fontId="3" fillId="4" borderId="14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9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68" fontId="9" fillId="0" borderId="1" xfId="0" applyNumberFormat="1" applyFont="1" applyFill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8" fontId="9" fillId="0" borderId="19" xfId="0" applyNumberFormat="1" applyFont="1" applyBorder="1" applyAlignment="1">
      <alignment horizontal="right"/>
    </xf>
    <xf numFmtId="49" fontId="5" fillId="2" borderId="20" xfId="0" applyNumberFormat="1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9" fillId="0" borderId="1" xfId="0" applyFont="1" applyBorder="1" applyAlignment="1">
      <alignment/>
    </xf>
    <xf numFmtId="168" fontId="9" fillId="3" borderId="1" xfId="0" applyNumberFormat="1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49" fontId="0" fillId="3" borderId="16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5" fillId="3" borderId="23" xfId="0" applyNumberFormat="1" applyFont="1" applyFill="1" applyBorder="1" applyAlignment="1">
      <alignment horizontal="center"/>
    </xf>
    <xf numFmtId="49" fontId="22" fillId="5" borderId="25" xfId="0" applyNumberFormat="1" applyFont="1" applyFill="1" applyBorder="1" applyAlignment="1">
      <alignment horizontal="center"/>
    </xf>
    <xf numFmtId="49" fontId="22" fillId="5" borderId="26" xfId="0" applyNumberFormat="1" applyFont="1" applyFill="1" applyBorder="1" applyAlignment="1">
      <alignment horizontal="center"/>
    </xf>
    <xf numFmtId="0" fontId="22" fillId="5" borderId="26" xfId="0" applyFont="1" applyFill="1" applyBorder="1" applyAlignment="1">
      <alignment wrapText="1"/>
    </xf>
    <xf numFmtId="168" fontId="22" fillId="5" borderId="26" xfId="0" applyNumberFormat="1" applyFont="1" applyFill="1" applyBorder="1" applyAlignment="1">
      <alignment horizontal="right"/>
    </xf>
    <xf numFmtId="49" fontId="22" fillId="5" borderId="27" xfId="0" applyNumberFormat="1" applyFont="1" applyFill="1" applyBorder="1" applyAlignment="1">
      <alignment horizontal="center"/>
    </xf>
    <xf numFmtId="49" fontId="22" fillId="5" borderId="17" xfId="0" applyNumberFormat="1" applyFont="1" applyFill="1" applyBorder="1" applyAlignment="1">
      <alignment horizontal="center"/>
    </xf>
    <xf numFmtId="0" fontId="22" fillId="5" borderId="17" xfId="0" applyFont="1" applyFill="1" applyBorder="1" applyAlignment="1">
      <alignment wrapText="1"/>
    </xf>
    <xf numFmtId="168" fontId="22" fillId="5" borderId="17" xfId="0" applyNumberFormat="1" applyFont="1" applyFill="1" applyBorder="1" applyAlignment="1">
      <alignment horizontal="right"/>
    </xf>
    <xf numFmtId="49" fontId="8" fillId="5" borderId="17" xfId="0" applyNumberFormat="1" applyFont="1" applyFill="1" applyBorder="1" applyAlignment="1">
      <alignment horizontal="center"/>
    </xf>
    <xf numFmtId="49" fontId="22" fillId="5" borderId="28" xfId="0" applyNumberFormat="1" applyFont="1" applyFill="1" applyBorder="1" applyAlignment="1">
      <alignment horizontal="center"/>
    </xf>
    <xf numFmtId="49" fontId="22" fillId="5" borderId="29" xfId="0" applyNumberFormat="1" applyFont="1" applyFill="1" applyBorder="1" applyAlignment="1">
      <alignment horizontal="left"/>
    </xf>
    <xf numFmtId="49" fontId="22" fillId="5" borderId="30" xfId="0" applyNumberFormat="1" applyFont="1" applyFill="1" applyBorder="1" applyAlignment="1">
      <alignment horizontal="center"/>
    </xf>
    <xf numFmtId="49" fontId="22" fillId="5" borderId="1" xfId="0" applyNumberFormat="1" applyFont="1" applyFill="1" applyBorder="1" applyAlignment="1">
      <alignment horizontal="center"/>
    </xf>
    <xf numFmtId="0" fontId="22" fillId="5" borderId="1" xfId="0" applyFont="1" applyFill="1" applyBorder="1" applyAlignment="1">
      <alignment wrapText="1"/>
    </xf>
    <xf numFmtId="168" fontId="22" fillId="5" borderId="1" xfId="0" applyNumberFormat="1" applyFont="1" applyFill="1" applyBorder="1" applyAlignment="1">
      <alignment horizontal="right"/>
    </xf>
    <xf numFmtId="0" fontId="22" fillId="5" borderId="26" xfId="0" applyFont="1" applyFill="1" applyBorder="1" applyAlignment="1">
      <alignment/>
    </xf>
    <xf numFmtId="0" fontId="8" fillId="5" borderId="26" xfId="0" applyFont="1" applyFill="1" applyBorder="1" applyAlignment="1">
      <alignment/>
    </xf>
    <xf numFmtId="168" fontId="22" fillId="5" borderId="26" xfId="0" applyNumberFormat="1" applyFont="1" applyFill="1" applyBorder="1" applyAlignment="1">
      <alignment/>
    </xf>
    <xf numFmtId="0" fontId="22" fillId="5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168" fontId="22" fillId="5" borderId="1" xfId="0" applyNumberFormat="1" applyFont="1" applyFill="1" applyBorder="1" applyAlignment="1">
      <alignment/>
    </xf>
    <xf numFmtId="49" fontId="22" fillId="5" borderId="1" xfId="0" applyNumberFormat="1" applyFont="1" applyFill="1" applyBorder="1" applyAlignment="1">
      <alignment horizontal="left"/>
    </xf>
    <xf numFmtId="49" fontId="22" fillId="5" borderId="17" xfId="0" applyNumberFormat="1" applyFont="1" applyFill="1" applyBorder="1" applyAlignment="1">
      <alignment horizontal="left"/>
    </xf>
    <xf numFmtId="0" fontId="22" fillId="5" borderId="30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left"/>
    </xf>
    <xf numFmtId="0" fontId="22" fillId="5" borderId="27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168" fontId="22" fillId="0" borderId="2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168" fontId="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168" fontId="2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168" fontId="23" fillId="0" borderId="26" xfId="0" applyNumberFormat="1" applyFont="1" applyBorder="1" applyAlignment="1">
      <alignment horizontal="center"/>
    </xf>
    <xf numFmtId="49" fontId="22" fillId="5" borderId="30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0" xfId="0" applyNumberFormat="1" applyFont="1" applyBorder="1" applyAlignment="1">
      <alignment wrapText="1"/>
    </xf>
    <xf numFmtId="49" fontId="22" fillId="5" borderId="30" xfId="0" applyNumberFormat="1" applyFont="1" applyFill="1" applyBorder="1" applyAlignment="1">
      <alignment wrapText="1"/>
    </xf>
    <xf numFmtId="0" fontId="9" fillId="0" borderId="30" xfId="0" applyFont="1" applyBorder="1" applyAlignment="1">
      <alignment wrapText="1"/>
    </xf>
    <xf numFmtId="49" fontId="9" fillId="3" borderId="23" xfId="0" applyNumberFormat="1" applyFont="1" applyFill="1" applyBorder="1" applyAlignment="1">
      <alignment horizontal="center"/>
    </xf>
    <xf numFmtId="49" fontId="9" fillId="3" borderId="30" xfId="0" applyNumberFormat="1" applyFont="1" applyFill="1" applyBorder="1" applyAlignment="1">
      <alignment wrapText="1"/>
    </xf>
    <xf numFmtId="49" fontId="9" fillId="3" borderId="22" xfId="0" applyNumberFormat="1" applyFont="1" applyFill="1" applyBorder="1" applyAlignment="1">
      <alignment horizontal="center"/>
    </xf>
    <xf numFmtId="49" fontId="22" fillId="5" borderId="19" xfId="0" applyNumberFormat="1" applyFont="1" applyFill="1" applyBorder="1" applyAlignment="1">
      <alignment horizontal="center"/>
    </xf>
    <xf numFmtId="49" fontId="22" fillId="5" borderId="32" xfId="0" applyNumberFormat="1" applyFont="1" applyFill="1" applyBorder="1" applyAlignment="1">
      <alignment wrapText="1"/>
    </xf>
    <xf numFmtId="49" fontId="22" fillId="5" borderId="27" xfId="0" applyNumberFormat="1" applyFont="1" applyFill="1" applyBorder="1" applyAlignment="1">
      <alignment/>
    </xf>
    <xf numFmtId="168" fontId="23" fillId="0" borderId="27" xfId="0" applyNumberFormat="1" applyFont="1" applyBorder="1" applyAlignment="1">
      <alignment horizontal="center"/>
    </xf>
    <xf numFmtId="0" fontId="16" fillId="6" borderId="3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49" fontId="8" fillId="2" borderId="35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2" fillId="6" borderId="35" xfId="0" applyNumberFormat="1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center"/>
    </xf>
    <xf numFmtId="49" fontId="22" fillId="6" borderId="30" xfId="0" applyNumberFormat="1" applyFont="1" applyFill="1" applyBorder="1" applyAlignment="1">
      <alignment/>
    </xf>
    <xf numFmtId="49" fontId="22" fillId="0" borderId="36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22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49" fontId="23" fillId="0" borderId="16" xfId="0" applyNumberFormat="1" applyFont="1" applyFill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49" fontId="9" fillId="0" borderId="22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9" fillId="0" borderId="30" xfId="0" applyNumberFormat="1" applyFont="1" applyBorder="1" applyAlignment="1">
      <alignment wrapText="1"/>
    </xf>
    <xf numFmtId="49" fontId="23" fillId="0" borderId="16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23" xfId="0" applyFont="1" applyBorder="1" applyAlignment="1">
      <alignment/>
    </xf>
    <xf numFmtId="49" fontId="9" fillId="0" borderId="16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49" fontId="9" fillId="0" borderId="1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24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4" xfId="0" applyFont="1" applyBorder="1" applyAlignment="1">
      <alignment/>
    </xf>
    <xf numFmtId="49" fontId="9" fillId="0" borderId="23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0" fontId="9" fillId="0" borderId="30" xfId="0" applyFont="1" applyBorder="1" applyAlignment="1">
      <alignment wrapText="1"/>
    </xf>
    <xf numFmtId="49" fontId="9" fillId="3" borderId="22" xfId="0" applyNumberFormat="1" applyFont="1" applyFill="1" applyBorder="1" applyAlignment="1">
      <alignment horizontal="center"/>
    </xf>
    <xf numFmtId="49" fontId="23" fillId="3" borderId="22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3" borderId="23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22" xfId="0" applyFont="1" applyBorder="1" applyAlignment="1">
      <alignment/>
    </xf>
    <xf numFmtId="49" fontId="9" fillId="0" borderId="32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22" fillId="5" borderId="1" xfId="0" applyNumberFormat="1" applyFont="1" applyFill="1" applyBorder="1" applyAlignment="1">
      <alignment horizontal="center"/>
    </xf>
    <xf numFmtId="49" fontId="22" fillId="5" borderId="3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49" fontId="22" fillId="0" borderId="15" xfId="0" applyNumberFormat="1" applyFont="1" applyFill="1" applyBorder="1" applyAlignment="1">
      <alignment horizontal="center"/>
    </xf>
    <xf numFmtId="49" fontId="22" fillId="6" borderId="30" xfId="0" applyNumberFormat="1" applyFont="1" applyFill="1" applyBorder="1" applyAlignment="1">
      <alignment wrapText="1"/>
    </xf>
    <xf numFmtId="0" fontId="8" fillId="0" borderId="16" xfId="0" applyFont="1" applyBorder="1" applyAlignment="1">
      <alignment/>
    </xf>
    <xf numFmtId="49" fontId="22" fillId="6" borderId="17" xfId="0" applyNumberFormat="1" applyFont="1" applyFill="1" applyBorder="1" applyAlignment="1">
      <alignment horizontal="center"/>
    </xf>
    <xf numFmtId="49" fontId="22" fillId="6" borderId="27" xfId="0" applyNumberFormat="1" applyFont="1" applyFill="1" applyBorder="1" applyAlignment="1">
      <alignment/>
    </xf>
    <xf numFmtId="49" fontId="22" fillId="5" borderId="30" xfId="0" applyNumberFormat="1" applyFont="1" applyFill="1" applyBorder="1" applyAlignment="1">
      <alignment/>
    </xf>
    <xf numFmtId="49" fontId="22" fillId="6" borderId="36" xfId="0" applyNumberFormat="1" applyFont="1" applyFill="1" applyBorder="1" applyAlignment="1">
      <alignment horizontal="center"/>
    </xf>
    <xf numFmtId="49" fontId="22" fillId="6" borderId="32" xfId="0" applyNumberFormat="1" applyFont="1" applyFill="1" applyBorder="1" applyAlignment="1">
      <alignment horizontal="center"/>
    </xf>
    <xf numFmtId="49" fontId="22" fillId="6" borderId="19" xfId="0" applyNumberFormat="1" applyFont="1" applyFill="1" applyBorder="1" applyAlignment="1">
      <alignment horizontal="center"/>
    </xf>
    <xf numFmtId="49" fontId="22" fillId="6" borderId="32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49" fontId="22" fillId="5" borderId="17" xfId="0" applyNumberFormat="1" applyFont="1" applyFill="1" applyBorder="1" applyAlignment="1">
      <alignment horizontal="center"/>
    </xf>
    <xf numFmtId="49" fontId="22" fillId="5" borderId="27" xfId="0" applyNumberFormat="1" applyFont="1" applyFill="1" applyBorder="1" applyAlignment="1">
      <alignment/>
    </xf>
    <xf numFmtId="49" fontId="22" fillId="0" borderId="16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6" borderId="35" xfId="0" applyNumberFormat="1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center"/>
    </xf>
    <xf numFmtId="49" fontId="22" fillId="6" borderId="30" xfId="0" applyNumberFormat="1" applyFont="1" applyFill="1" applyBorder="1" applyAlignment="1">
      <alignment/>
    </xf>
    <xf numFmtId="49" fontId="22" fillId="0" borderId="36" xfId="0" applyNumberFormat="1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/>
    </xf>
    <xf numFmtId="49" fontId="22" fillId="6" borderId="35" xfId="0" applyNumberFormat="1" applyFont="1" applyFill="1" applyBorder="1" applyAlignment="1">
      <alignment horizontal="right" vertical="center"/>
    </xf>
    <xf numFmtId="0" fontId="22" fillId="6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 wrapText="1"/>
    </xf>
    <xf numFmtId="0" fontId="22" fillId="0" borderId="36" xfId="0" applyFont="1" applyBorder="1" applyAlignment="1">
      <alignment vertical="center"/>
    </xf>
    <xf numFmtId="49" fontId="22" fillId="5" borderId="1" xfId="0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12" fillId="0" borderId="28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1" xfId="18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11" fillId="2" borderId="1" xfId="18" applyFont="1" applyFill="1" applyBorder="1" applyAlignment="1">
      <alignment horizontal="center"/>
      <protection/>
    </xf>
    <xf numFmtId="0" fontId="11" fillId="2" borderId="1" xfId="18" applyFont="1" applyFill="1" applyBorder="1" applyAlignment="1">
      <alignment wrapText="1"/>
      <protection/>
    </xf>
    <xf numFmtId="3" fontId="11" fillId="2" borderId="1" xfId="18" applyNumberFormat="1" applyFont="1" applyFill="1" applyBorder="1">
      <alignment/>
      <protection/>
    </xf>
    <xf numFmtId="0" fontId="11" fillId="0" borderId="0" xfId="18" applyFont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1" xfId="18" applyFont="1" applyBorder="1">
      <alignment/>
      <protection/>
    </xf>
    <xf numFmtId="0" fontId="12" fillId="0" borderId="32" xfId="18" applyFont="1" applyBorder="1" applyAlignment="1">
      <alignment horizontal="center"/>
      <protection/>
    </xf>
    <xf numFmtId="0" fontId="12" fillId="6" borderId="1" xfId="18" applyFont="1" applyFill="1" applyBorder="1">
      <alignment/>
      <protection/>
    </xf>
    <xf numFmtId="168" fontId="25" fillId="0" borderId="19" xfId="18" applyNumberFormat="1" applyFont="1" applyBorder="1" applyAlignment="1">
      <alignment horizontal="center" wrapText="1"/>
      <protection/>
    </xf>
    <xf numFmtId="3" fontId="11" fillId="6" borderId="1" xfId="18" applyNumberFormat="1" applyFont="1" applyFill="1" applyBorder="1">
      <alignment/>
      <protection/>
    </xf>
    <xf numFmtId="3" fontId="12" fillId="0" borderId="1" xfId="18" applyNumberFormat="1" applyFont="1" applyBorder="1" applyAlignment="1">
      <alignment horizontal="right"/>
      <protection/>
    </xf>
    <xf numFmtId="3" fontId="12" fillId="0" borderId="19" xfId="18" applyNumberFormat="1" applyFont="1" applyBorder="1" applyAlignment="1">
      <alignment horizontal="right"/>
      <protection/>
    </xf>
    <xf numFmtId="3" fontId="12" fillId="0" borderId="19" xfId="18" applyNumberFormat="1" applyFont="1" applyBorder="1" applyAlignment="1">
      <alignment horizontal="right"/>
      <protection/>
    </xf>
    <xf numFmtId="49" fontId="11" fillId="0" borderId="29" xfId="18" applyNumberFormat="1" applyFont="1" applyBorder="1" applyAlignment="1">
      <alignment horizontal="center"/>
      <protection/>
    </xf>
    <xf numFmtId="3" fontId="12" fillId="0" borderId="29" xfId="18" applyNumberFormat="1" applyFont="1" applyBorder="1" applyAlignment="1">
      <alignment horizontal="right"/>
      <protection/>
    </xf>
    <xf numFmtId="3" fontId="12" fillId="0" borderId="29" xfId="18" applyNumberFormat="1" applyFont="1" applyBorder="1" applyAlignment="1">
      <alignment horizontal="right"/>
      <protection/>
    </xf>
    <xf numFmtId="49" fontId="12" fillId="0" borderId="29" xfId="18" applyNumberFormat="1" applyFont="1" applyBorder="1" applyAlignment="1">
      <alignment horizontal="center"/>
      <protection/>
    </xf>
    <xf numFmtId="3" fontId="12" fillId="0" borderId="29" xfId="18" applyNumberFormat="1" applyFont="1" applyBorder="1" applyAlignment="1">
      <alignment horizontal="center"/>
      <protection/>
    </xf>
    <xf numFmtId="49" fontId="12" fillId="0" borderId="17" xfId="18" applyNumberFormat="1" applyFont="1" applyBorder="1" applyAlignment="1">
      <alignment horizontal="center"/>
      <protection/>
    </xf>
    <xf numFmtId="3" fontId="12" fillId="0" borderId="1" xfId="18" applyNumberFormat="1" applyFont="1" applyBorder="1">
      <alignment/>
      <protection/>
    </xf>
    <xf numFmtId="3" fontId="12" fillId="0" borderId="17" xfId="18" applyNumberFormat="1" applyFont="1" applyBorder="1" applyAlignment="1">
      <alignment horizontal="center"/>
      <protection/>
    </xf>
    <xf numFmtId="1" fontId="25" fillId="0" borderId="19" xfId="18" applyNumberFormat="1" applyFont="1" applyBorder="1" applyAlignment="1">
      <alignment horizontal="center" wrapText="1"/>
      <protection/>
    </xf>
    <xf numFmtId="0" fontId="12" fillId="0" borderId="1" xfId="18" applyFont="1" applyBorder="1" applyAlignment="1">
      <alignment horizontal="center"/>
      <protection/>
    </xf>
    <xf numFmtId="0" fontId="11" fillId="2" borderId="1" xfId="18" applyFont="1" applyFill="1" applyBorder="1">
      <alignment/>
      <protection/>
    </xf>
    <xf numFmtId="0" fontId="11" fillId="2" borderId="30" xfId="18" applyFont="1" applyFill="1" applyBorder="1" applyAlignment="1">
      <alignment horizontal="center"/>
      <protection/>
    </xf>
    <xf numFmtId="0" fontId="11" fillId="2" borderId="39" xfId="18" applyFont="1" applyFill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12" fillId="0" borderId="19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2" fillId="0" borderId="30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2" fillId="0" borderId="39" xfId="18" applyFont="1" applyBorder="1" applyAlignment="1">
      <alignment horizontal="center"/>
      <protection/>
    </xf>
    <xf numFmtId="0" fontId="9" fillId="0" borderId="1" xfId="0" applyFont="1" applyBorder="1" applyAlignment="1">
      <alignment/>
    </xf>
    <xf numFmtId="0" fontId="9" fillId="0" borderId="37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37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41" xfId="0" applyFont="1" applyBorder="1" applyAlignment="1">
      <alignment/>
    </xf>
    <xf numFmtId="0" fontId="8" fillId="6" borderId="17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6" borderId="37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37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37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5" borderId="37" xfId="0" applyFont="1" applyFill="1" applyBorder="1" applyAlignment="1">
      <alignment wrapText="1"/>
    </xf>
    <xf numFmtId="168" fontId="8" fillId="6" borderId="1" xfId="0" applyNumberFormat="1" applyFont="1" applyFill="1" applyBorder="1" applyAlignment="1">
      <alignment wrapText="1"/>
    </xf>
    <xf numFmtId="0" fontId="22" fillId="5" borderId="1" xfId="0" applyNumberFormat="1" applyFont="1" applyFill="1" applyBorder="1" applyAlignment="1">
      <alignment horizontal="right"/>
    </xf>
    <xf numFmtId="0" fontId="8" fillId="6" borderId="42" xfId="0" applyFont="1" applyFill="1" applyBorder="1" applyAlignment="1">
      <alignment wrapText="1"/>
    </xf>
    <xf numFmtId="168" fontId="8" fillId="6" borderId="37" xfId="0" applyNumberFormat="1" applyFont="1" applyFill="1" applyBorder="1" applyAlignment="1">
      <alignment wrapText="1"/>
    </xf>
    <xf numFmtId="0" fontId="22" fillId="5" borderId="37" xfId="0" applyNumberFormat="1" applyFont="1" applyFill="1" applyBorder="1" applyAlignment="1">
      <alignment horizontal="right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22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/>
    </xf>
    <xf numFmtId="0" fontId="8" fillId="2" borderId="37" xfId="0" applyFont="1" applyFill="1" applyBorder="1" applyAlignment="1">
      <alignment/>
    </xf>
    <xf numFmtId="3" fontId="22" fillId="6" borderId="1" xfId="0" applyNumberFormat="1" applyFont="1" applyFill="1" applyBorder="1" applyAlignment="1">
      <alignment horizontal="right"/>
    </xf>
    <xf numFmtId="3" fontId="22" fillId="5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22" fillId="6" borderId="1" xfId="0" applyNumberFormat="1" applyFont="1" applyFill="1" applyBorder="1" applyAlignment="1">
      <alignment horizontal="right"/>
    </xf>
    <xf numFmtId="3" fontId="22" fillId="5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3" borderId="17" xfId="0" applyNumberFormat="1" applyFont="1" applyFill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22" fillId="5" borderId="17" xfId="0" applyNumberFormat="1" applyFont="1" applyFill="1" applyBorder="1" applyAlignment="1">
      <alignment horizontal="right"/>
    </xf>
    <xf numFmtId="3" fontId="22" fillId="5" borderId="17" xfId="0" applyNumberFormat="1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22" fillId="6" borderId="19" xfId="0" applyNumberFormat="1" applyFont="1" applyFill="1" applyBorder="1" applyAlignment="1">
      <alignment horizontal="right"/>
    </xf>
    <xf numFmtId="3" fontId="22" fillId="2" borderId="39" xfId="0" applyNumberFormat="1" applyFont="1" applyFill="1" applyBorder="1" applyAlignment="1">
      <alignment horizontal="right"/>
    </xf>
    <xf numFmtId="3" fontId="22" fillId="6" borderId="24" xfId="0" applyNumberFormat="1" applyFont="1" applyFill="1" applyBorder="1" applyAlignment="1">
      <alignment horizontal="right"/>
    </xf>
    <xf numFmtId="3" fontId="22" fillId="5" borderId="1" xfId="0" applyNumberFormat="1" applyFont="1" applyFill="1" applyBorder="1" applyAlignment="1">
      <alignment vertical="center"/>
    </xf>
    <xf numFmtId="3" fontId="22" fillId="6" borderId="17" xfId="0" applyNumberFormat="1" applyFont="1" applyFill="1" applyBorder="1" applyAlignment="1">
      <alignment horizontal="right"/>
    </xf>
    <xf numFmtId="3" fontId="22" fillId="5" borderId="19" xfId="0" applyNumberFormat="1" applyFont="1" applyFill="1" applyBorder="1" applyAlignment="1">
      <alignment horizontal="right"/>
    </xf>
    <xf numFmtId="3" fontId="9" fillId="0" borderId="30" xfId="0" applyNumberFormat="1" applyFont="1" applyBorder="1" applyAlignment="1">
      <alignment horizontal="right"/>
    </xf>
    <xf numFmtId="0" fontId="2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10" fontId="0" fillId="0" borderId="5" xfId="0" applyNumberFormat="1" applyBorder="1" applyAlignment="1">
      <alignment horizontal="center" vertical="center"/>
    </xf>
    <xf numFmtId="168" fontId="0" fillId="0" borderId="7" xfId="0" applyNumberFormat="1" applyFont="1" applyBorder="1" applyAlignment="1">
      <alignment vertical="center"/>
    </xf>
    <xf numFmtId="10" fontId="0" fillId="0" borderId="3" xfId="0" applyNumberForma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0" fontId="0" fillId="0" borderId="15" xfId="0" applyBorder="1" applyAlignment="1">
      <alignment wrapText="1"/>
    </xf>
    <xf numFmtId="0" fontId="0" fillId="0" borderId="43" xfId="0" applyBorder="1" applyAlignment="1">
      <alignment wrapText="1"/>
    </xf>
    <xf numFmtId="0" fontId="22" fillId="6" borderId="44" xfId="0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6" borderId="19" xfId="0" applyFont="1" applyFill="1" applyBorder="1" applyAlignment="1">
      <alignment horizontal="center" vertical="center" wrapText="1"/>
    </xf>
    <xf numFmtId="0" fontId="16" fillId="6" borderId="47" xfId="0" applyFont="1" applyFill="1" applyBorder="1" applyAlignment="1">
      <alignment horizontal="center"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16" fillId="6" borderId="49" xfId="0" applyFont="1" applyFill="1" applyBorder="1" applyAlignment="1">
      <alignment horizontal="center" vertical="center" wrapText="1"/>
    </xf>
    <xf numFmtId="0" fontId="22" fillId="6" borderId="50" xfId="0" applyFont="1" applyFill="1" applyBorder="1" applyAlignment="1">
      <alignment horizontal="center" vertical="center" wrapText="1"/>
    </xf>
    <xf numFmtId="168" fontId="23" fillId="0" borderId="17" xfId="0" applyNumberFormat="1" applyFont="1" applyBorder="1" applyAlignment="1">
      <alignment horizontal="center"/>
    </xf>
    <xf numFmtId="3" fontId="22" fillId="2" borderId="1" xfId="0" applyNumberFormat="1" applyFont="1" applyFill="1" applyBorder="1" applyAlignment="1">
      <alignment horizontal="right"/>
    </xf>
    <xf numFmtId="49" fontId="0" fillId="2" borderId="3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wrapText="1"/>
    </xf>
    <xf numFmtId="168" fontId="0" fillId="2" borderId="37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5" fillId="6" borderId="14" xfId="0" applyNumberFormat="1" applyFont="1" applyFill="1" applyBorder="1" applyAlignment="1">
      <alignment horizontal="right"/>
    </xf>
    <xf numFmtId="3" fontId="0" fillId="6" borderId="14" xfId="0" applyNumberFormat="1" applyFont="1" applyFill="1" applyBorder="1" applyAlignment="1">
      <alignment vertical="center"/>
    </xf>
    <xf numFmtId="3" fontId="0" fillId="6" borderId="5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8" fontId="22" fillId="2" borderId="50" xfId="0" applyNumberFormat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2" borderId="12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2" fillId="2" borderId="50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168" fontId="22" fillId="6" borderId="50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47" xfId="0" applyBorder="1" applyAlignment="1">
      <alignment wrapText="1"/>
    </xf>
    <xf numFmtId="0" fontId="16" fillId="6" borderId="25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6" fillId="6" borderId="39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1" fillId="2" borderId="30" xfId="18" applyFont="1" applyFill="1" applyBorder="1" applyAlignment="1">
      <alignment horizontal="center"/>
      <protection/>
    </xf>
    <xf numFmtId="0" fontId="0" fillId="0" borderId="39" xfId="0" applyBorder="1" applyAlignment="1">
      <alignment/>
    </xf>
    <xf numFmtId="0" fontId="11" fillId="2" borderId="39" xfId="18" applyFont="1" applyFill="1" applyBorder="1" applyAlignment="1">
      <alignment horizontal="center"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32" xfId="18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8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1" fillId="0" borderId="27" xfId="18" applyFont="1" applyBorder="1" applyAlignment="1">
      <alignment horizontal="center"/>
      <protection/>
    </xf>
    <xf numFmtId="0" fontId="5" fillId="0" borderId="4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11" fillId="0" borderId="19" xfId="18" applyNumberFormat="1" applyFont="1" applyBorder="1" applyAlignment="1">
      <alignment horizontal="center"/>
      <protection/>
    </xf>
    <xf numFmtId="0" fontId="5" fillId="0" borderId="29" xfId="0" applyFont="1" applyBorder="1" applyAlignment="1">
      <alignment/>
    </xf>
    <xf numFmtId="0" fontId="26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2" fillId="0" borderId="19" xfId="18" applyFont="1" applyBorder="1" applyAlignment="1">
      <alignment/>
      <protection/>
    </xf>
    <xf numFmtId="0" fontId="0" fillId="0" borderId="29" xfId="0" applyBorder="1" applyAlignment="1">
      <alignment/>
    </xf>
    <xf numFmtId="0" fontId="12" fillId="0" borderId="19" xfId="18" applyFont="1" applyBorder="1" applyAlignment="1">
      <alignment horizontal="center" vertical="center"/>
      <protection/>
    </xf>
    <xf numFmtId="0" fontId="12" fillId="0" borderId="29" xfId="18" applyFont="1" applyBorder="1" applyAlignment="1">
      <alignment horizontal="center" vertical="center"/>
      <protection/>
    </xf>
    <xf numFmtId="0" fontId="12" fillId="0" borderId="17" xfId="18" applyFont="1" applyBorder="1" applyAlignment="1">
      <alignment horizontal="center" vertical="center"/>
      <protection/>
    </xf>
    <xf numFmtId="0" fontId="11" fillId="0" borderId="0" xfId="18" applyFont="1" applyAlignment="1">
      <alignment horizontal="center"/>
      <protection/>
    </xf>
    <xf numFmtId="0" fontId="24" fillId="0" borderId="1" xfId="18" applyFont="1" applyBorder="1" applyAlignment="1">
      <alignment horizontal="center" vertical="center" wrapText="1"/>
      <protection/>
    </xf>
    <xf numFmtId="3" fontId="11" fillId="2" borderId="30" xfId="18" applyNumberFormat="1" applyFont="1" applyFill="1" applyBorder="1" applyAlignment="1">
      <alignment horizontal="center"/>
      <protection/>
    </xf>
    <xf numFmtId="3" fontId="11" fillId="2" borderId="39" xfId="18" applyNumberFormat="1" applyFont="1" applyFill="1" applyBorder="1" applyAlignment="1">
      <alignment horizontal="center"/>
      <protection/>
    </xf>
    <xf numFmtId="0" fontId="24" fillId="0" borderId="1" xfId="18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 vertical="center" wrapText="1"/>
      <protection/>
    </xf>
    <xf numFmtId="0" fontId="11" fillId="0" borderId="1" xfId="18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54" xfId="0" applyBorder="1" applyAlignment="1">
      <alignment/>
    </xf>
    <xf numFmtId="0" fontId="0" fillId="0" borderId="4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showGridLines="0" zoomScale="75" zoomScaleNormal="75" workbookViewId="0" topLeftCell="A1">
      <selection activeCell="I15" sqref="I15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5.00390625" style="0" customWidth="1"/>
    <col min="4" max="4" width="62.625" style="0" customWidth="1"/>
    <col min="5" max="5" width="12.625" style="0" hidden="1" customWidth="1"/>
    <col min="6" max="9" width="12.625" style="0" customWidth="1"/>
  </cols>
  <sheetData>
    <row r="1" spans="1:9" ht="17.25" customHeight="1">
      <c r="A1" s="407" t="s">
        <v>104</v>
      </c>
      <c r="B1" s="407"/>
      <c r="C1" s="407"/>
      <c r="D1" s="407"/>
      <c r="E1" s="407"/>
      <c r="F1" s="407"/>
      <c r="G1" s="408"/>
      <c r="H1" s="408"/>
      <c r="I1" s="408"/>
    </row>
    <row r="2" ht="1.5" customHeight="1" hidden="1">
      <c r="B2" s="2"/>
    </row>
    <row r="3" ht="12" customHeight="1" thickBot="1"/>
    <row r="4" spans="1:9" s="20" customFormat="1" ht="7.5" customHeight="1">
      <c r="A4" s="413" t="s">
        <v>182</v>
      </c>
      <c r="B4" s="412" t="s">
        <v>38</v>
      </c>
      <c r="C4" s="412" t="s">
        <v>3</v>
      </c>
      <c r="D4" s="412" t="s">
        <v>4</v>
      </c>
      <c r="E4" s="412" t="s">
        <v>333</v>
      </c>
      <c r="F4" s="405" t="s">
        <v>332</v>
      </c>
      <c r="G4" s="405" t="s">
        <v>552</v>
      </c>
      <c r="H4" s="405" t="s">
        <v>553</v>
      </c>
      <c r="I4" s="405" t="s">
        <v>554</v>
      </c>
    </row>
    <row r="5" spans="1:9" ht="19.5" customHeight="1" thickBot="1">
      <c r="A5" s="414"/>
      <c r="B5" s="406"/>
      <c r="C5" s="406"/>
      <c r="D5" s="406"/>
      <c r="E5" s="406"/>
      <c r="F5" s="406"/>
      <c r="G5" s="406"/>
      <c r="H5" s="406"/>
      <c r="I5" s="406"/>
    </row>
    <row r="6" spans="1:9" ht="12.75" customHeight="1" thickBot="1">
      <c r="A6" s="160" t="s">
        <v>8</v>
      </c>
      <c r="B6" s="161" t="s">
        <v>9</v>
      </c>
      <c r="C6" s="162" t="s">
        <v>10</v>
      </c>
      <c r="D6" s="162" t="s">
        <v>1</v>
      </c>
      <c r="E6" s="162" t="s">
        <v>14</v>
      </c>
      <c r="F6" s="163" t="s">
        <v>14</v>
      </c>
      <c r="G6" s="163" t="s">
        <v>17</v>
      </c>
      <c r="H6" s="163" t="s">
        <v>20</v>
      </c>
      <c r="I6" s="163" t="s">
        <v>26</v>
      </c>
    </row>
    <row r="7" spans="1:9" ht="15.75" thickBot="1">
      <c r="A7" s="74" t="s">
        <v>183</v>
      </c>
      <c r="B7" s="75"/>
      <c r="C7" s="76"/>
      <c r="D7" s="77" t="s">
        <v>184</v>
      </c>
      <c r="E7" s="78">
        <f>SUM(E8+E14+E16)</f>
        <v>76814</v>
      </c>
      <c r="F7" s="78">
        <f>SUM(F14+F8)</f>
        <v>871680</v>
      </c>
      <c r="G7" s="78">
        <f>SUM(G14+G8)</f>
        <v>0</v>
      </c>
      <c r="H7" s="78">
        <f>SUM(H14+H8)</f>
        <v>162966</v>
      </c>
      <c r="I7" s="78">
        <f>SUM(I14+I8)</f>
        <v>708714</v>
      </c>
    </row>
    <row r="8" spans="1:9" ht="12.75">
      <c r="A8" s="79"/>
      <c r="B8" s="132" t="s">
        <v>185</v>
      </c>
      <c r="C8" s="133"/>
      <c r="D8" s="134" t="s">
        <v>186</v>
      </c>
      <c r="E8" s="135">
        <f>SUM(E9:E13)</f>
        <v>44255</v>
      </c>
      <c r="F8" s="135">
        <f>SUM(F12:F13)</f>
        <v>509122</v>
      </c>
      <c r="G8" s="135">
        <f>SUM(G12:G13)</f>
        <v>0</v>
      </c>
      <c r="H8" s="135">
        <f>SUM(H12:H13)</f>
        <v>158428</v>
      </c>
      <c r="I8" s="135">
        <f>SUM(I12:I13)</f>
        <v>350694</v>
      </c>
    </row>
    <row r="9" spans="1:9" ht="33.75" hidden="1">
      <c r="A9" s="80"/>
      <c r="B9" s="81"/>
      <c r="C9" s="82" t="s">
        <v>187</v>
      </c>
      <c r="D9" s="83" t="s">
        <v>335</v>
      </c>
      <c r="E9" s="84">
        <v>10000</v>
      </c>
      <c r="F9" s="84">
        <v>20000</v>
      </c>
      <c r="G9" s="84">
        <v>20000</v>
      </c>
      <c r="H9" s="84">
        <v>20000</v>
      </c>
      <c r="I9" s="84">
        <v>20000</v>
      </c>
    </row>
    <row r="10" spans="1:9" ht="33.75" hidden="1">
      <c r="A10" s="80"/>
      <c r="B10" s="81"/>
      <c r="C10" s="82" t="s">
        <v>529</v>
      </c>
      <c r="D10" s="83" t="s">
        <v>335</v>
      </c>
      <c r="E10" s="84">
        <v>0</v>
      </c>
      <c r="F10" s="84">
        <v>5000</v>
      </c>
      <c r="G10" s="84">
        <v>5000</v>
      </c>
      <c r="H10" s="84">
        <v>5000</v>
      </c>
      <c r="I10" s="84">
        <v>5000</v>
      </c>
    </row>
    <row r="11" spans="1:9" ht="22.5" hidden="1">
      <c r="A11" s="85"/>
      <c r="B11" s="86"/>
      <c r="C11" s="164">
        <v>6299</v>
      </c>
      <c r="D11" s="165" t="s">
        <v>544</v>
      </c>
      <c r="E11" s="112">
        <v>0</v>
      </c>
      <c r="F11" s="112">
        <v>54090</v>
      </c>
      <c r="G11" s="112">
        <v>54090</v>
      </c>
      <c r="H11" s="112">
        <v>54090</v>
      </c>
      <c r="I11" s="112">
        <v>54090</v>
      </c>
    </row>
    <row r="12" spans="1:9" s="21" customFormat="1" ht="22.5">
      <c r="A12" s="85"/>
      <c r="B12" s="86"/>
      <c r="C12" s="87">
        <v>6338</v>
      </c>
      <c r="D12" s="88" t="s">
        <v>299</v>
      </c>
      <c r="E12" s="89">
        <v>0</v>
      </c>
      <c r="F12" s="89">
        <v>449225</v>
      </c>
      <c r="G12" s="89"/>
      <c r="H12" s="89">
        <v>139789</v>
      </c>
      <c r="I12" s="89">
        <f>SUM(F12-H12)</f>
        <v>309436</v>
      </c>
    </row>
    <row r="13" spans="1:9" s="21" customFormat="1" ht="22.5">
      <c r="A13" s="85"/>
      <c r="B13" s="86"/>
      <c r="C13" s="164">
        <v>6339</v>
      </c>
      <c r="D13" s="165" t="s">
        <v>299</v>
      </c>
      <c r="E13" s="112">
        <v>34255</v>
      </c>
      <c r="F13" s="112">
        <v>59897</v>
      </c>
      <c r="G13" s="112"/>
      <c r="H13" s="112">
        <v>18639</v>
      </c>
      <c r="I13" s="89">
        <f>SUM(F13-H13)</f>
        <v>41258</v>
      </c>
    </row>
    <row r="14" spans="1:9" s="21" customFormat="1" ht="24">
      <c r="A14" s="85"/>
      <c r="B14" s="143" t="s">
        <v>353</v>
      </c>
      <c r="C14" s="144"/>
      <c r="D14" s="246" t="s">
        <v>354</v>
      </c>
      <c r="E14" s="146">
        <f>SUM(E15)</f>
        <v>0</v>
      </c>
      <c r="F14" s="146">
        <f>SUM(F15)</f>
        <v>362558</v>
      </c>
      <c r="G14" s="146">
        <f>SUM(G15)</f>
        <v>0</v>
      </c>
      <c r="H14" s="146">
        <f>SUM(H15)</f>
        <v>4538</v>
      </c>
      <c r="I14" s="146">
        <f>SUM(I15)</f>
        <v>358020</v>
      </c>
    </row>
    <row r="15" spans="1:9" ht="23.25" thickBot="1">
      <c r="A15" s="85"/>
      <c r="B15" s="86"/>
      <c r="C15" s="87">
        <v>6338</v>
      </c>
      <c r="D15" s="88" t="s">
        <v>299</v>
      </c>
      <c r="E15" s="89">
        <v>0</v>
      </c>
      <c r="F15" s="89">
        <v>362558</v>
      </c>
      <c r="G15" s="89"/>
      <c r="H15" s="89">
        <v>4538</v>
      </c>
      <c r="I15" s="89">
        <f>SUM(F15-H15)</f>
        <v>358020</v>
      </c>
    </row>
    <row r="16" spans="1:9" s="21" customFormat="1" ht="12.75" hidden="1">
      <c r="A16" s="85"/>
      <c r="B16" s="143" t="s">
        <v>334</v>
      </c>
      <c r="C16" s="144"/>
      <c r="D16" s="145" t="s">
        <v>235</v>
      </c>
      <c r="E16" s="146">
        <f>SUM(E17)</f>
        <v>32559</v>
      </c>
      <c r="F16" s="146">
        <f>SUM(F17)</f>
        <v>0</v>
      </c>
      <c r="G16" s="146">
        <f>SUM(G17)</f>
        <v>0</v>
      </c>
      <c r="H16" s="146">
        <f>SUM(H17)</f>
        <v>0</v>
      </c>
      <c r="I16" s="146">
        <f>SUM(I17)</f>
        <v>0</v>
      </c>
    </row>
    <row r="17" spans="1:9" ht="34.5" hidden="1" thickBot="1">
      <c r="A17" s="101"/>
      <c r="C17" s="104" t="s">
        <v>223</v>
      </c>
      <c r="D17" s="105" t="s">
        <v>224</v>
      </c>
      <c r="E17" s="106">
        <v>32559</v>
      </c>
      <c r="F17" s="106">
        <v>0</v>
      </c>
      <c r="G17" s="106">
        <v>0</v>
      </c>
      <c r="H17" s="106">
        <v>0</v>
      </c>
      <c r="I17" s="106">
        <v>0</v>
      </c>
    </row>
    <row r="18" spans="1:9" ht="15.75" hidden="1" thickBot="1">
      <c r="A18" s="74" t="s">
        <v>188</v>
      </c>
      <c r="B18" s="75"/>
      <c r="C18" s="76"/>
      <c r="D18" s="90" t="s">
        <v>189</v>
      </c>
      <c r="E18" s="78">
        <f aca="true" t="shared" si="0" ref="E18:I19">SUM(E19)</f>
        <v>4200</v>
      </c>
      <c r="F18" s="78">
        <f t="shared" si="0"/>
        <v>4200</v>
      </c>
      <c r="G18" s="78">
        <f t="shared" si="0"/>
        <v>4200</v>
      </c>
      <c r="H18" s="78">
        <f t="shared" si="0"/>
        <v>4200</v>
      </c>
      <c r="I18" s="78">
        <f t="shared" si="0"/>
        <v>4200</v>
      </c>
    </row>
    <row r="19" spans="1:9" ht="12.75" hidden="1">
      <c r="A19" s="91"/>
      <c r="B19" s="136" t="s">
        <v>190</v>
      </c>
      <c r="C19" s="137"/>
      <c r="D19" s="138" t="s">
        <v>191</v>
      </c>
      <c r="E19" s="139">
        <f t="shared" si="0"/>
        <v>4200</v>
      </c>
      <c r="F19" s="139">
        <f t="shared" si="0"/>
        <v>4200</v>
      </c>
      <c r="G19" s="139">
        <f t="shared" si="0"/>
        <v>4200</v>
      </c>
      <c r="H19" s="139">
        <f t="shared" si="0"/>
        <v>4200</v>
      </c>
      <c r="I19" s="139">
        <f t="shared" si="0"/>
        <v>4200</v>
      </c>
    </row>
    <row r="20" spans="1:9" ht="45.75" hidden="1" thickBot="1">
      <c r="A20" s="80"/>
      <c r="B20" s="92"/>
      <c r="C20" s="93" t="s">
        <v>192</v>
      </c>
      <c r="D20" s="94" t="s">
        <v>193</v>
      </c>
      <c r="E20" s="95">
        <v>4200</v>
      </c>
      <c r="F20" s="95">
        <v>4200</v>
      </c>
      <c r="G20" s="95">
        <v>4200</v>
      </c>
      <c r="H20" s="95">
        <v>4200</v>
      </c>
      <c r="I20" s="95">
        <v>4200</v>
      </c>
    </row>
    <row r="21" spans="1:9" ht="15.75" hidden="1" thickBot="1">
      <c r="A21" s="96" t="s">
        <v>194</v>
      </c>
      <c r="B21" s="97"/>
      <c r="C21" s="98"/>
      <c r="D21" s="99" t="s">
        <v>195</v>
      </c>
      <c r="E21" s="100">
        <f aca="true" t="shared" si="1" ref="E21:I22">SUM(E22)</f>
        <v>5054</v>
      </c>
      <c r="F21" s="100">
        <f t="shared" si="1"/>
        <v>6064</v>
      </c>
      <c r="G21" s="100">
        <f t="shared" si="1"/>
        <v>6064</v>
      </c>
      <c r="H21" s="100">
        <f t="shared" si="1"/>
        <v>6064</v>
      </c>
      <c r="I21" s="100">
        <f t="shared" si="1"/>
        <v>6064</v>
      </c>
    </row>
    <row r="22" spans="1:9" ht="12.75" hidden="1">
      <c r="A22" s="80"/>
      <c r="B22" s="136" t="s">
        <v>196</v>
      </c>
      <c r="C22" s="140"/>
      <c r="D22" s="138" t="s">
        <v>197</v>
      </c>
      <c r="E22" s="139">
        <f t="shared" si="1"/>
        <v>5054</v>
      </c>
      <c r="F22" s="139">
        <f t="shared" si="1"/>
        <v>6064</v>
      </c>
      <c r="G22" s="139">
        <f t="shared" si="1"/>
        <v>6064</v>
      </c>
      <c r="H22" s="139">
        <f t="shared" si="1"/>
        <v>6064</v>
      </c>
      <c r="I22" s="139">
        <f t="shared" si="1"/>
        <v>6064</v>
      </c>
    </row>
    <row r="23" spans="1:9" ht="23.25" hidden="1" thickBot="1">
      <c r="A23" s="101"/>
      <c r="B23" s="102"/>
      <c r="C23" s="87">
        <v>2320</v>
      </c>
      <c r="D23" s="88" t="s">
        <v>198</v>
      </c>
      <c r="E23" s="103">
        <v>5054</v>
      </c>
      <c r="F23" s="89">
        <v>6064</v>
      </c>
      <c r="G23" s="89">
        <v>6064</v>
      </c>
      <c r="H23" s="89">
        <v>6064</v>
      </c>
      <c r="I23" s="89">
        <v>6064</v>
      </c>
    </row>
    <row r="24" spans="1:9" ht="15.75" hidden="1" thickBot="1">
      <c r="A24" s="74" t="s">
        <v>199</v>
      </c>
      <c r="B24" s="75"/>
      <c r="C24" s="76"/>
      <c r="D24" s="90" t="s">
        <v>200</v>
      </c>
      <c r="E24" s="78">
        <f>SUM(E25)</f>
        <v>320340</v>
      </c>
      <c r="F24" s="78">
        <f>SUM(F25)</f>
        <v>215600</v>
      </c>
      <c r="G24" s="78">
        <f>SUM(G25)</f>
        <v>215600</v>
      </c>
      <c r="H24" s="78">
        <f>SUM(H25)</f>
        <v>215600</v>
      </c>
      <c r="I24" s="78">
        <f>SUM(I25)</f>
        <v>215600</v>
      </c>
    </row>
    <row r="25" spans="1:9" ht="12.75" hidden="1">
      <c r="A25" s="91"/>
      <c r="B25" s="141" t="s">
        <v>201</v>
      </c>
      <c r="C25" s="142"/>
      <c r="D25" s="138" t="s">
        <v>202</v>
      </c>
      <c r="E25" s="139">
        <f>SUM(E26:E32)</f>
        <v>320340</v>
      </c>
      <c r="F25" s="139">
        <f>SUM(F26:F32)</f>
        <v>215600</v>
      </c>
      <c r="G25" s="139">
        <f>SUM(G26:G32)</f>
        <v>215600</v>
      </c>
      <c r="H25" s="139">
        <f>SUM(H26:H32)</f>
        <v>215600</v>
      </c>
      <c r="I25" s="139">
        <f>SUM(I26:I32)</f>
        <v>215600</v>
      </c>
    </row>
    <row r="26" spans="1:9" ht="12.75" hidden="1">
      <c r="A26" s="80"/>
      <c r="B26" s="92"/>
      <c r="C26" s="104" t="s">
        <v>203</v>
      </c>
      <c r="D26" s="105" t="s">
        <v>204</v>
      </c>
      <c r="E26" s="106">
        <v>6500</v>
      </c>
      <c r="F26" s="106">
        <v>6500</v>
      </c>
      <c r="G26" s="106">
        <v>6500</v>
      </c>
      <c r="H26" s="106">
        <v>6500</v>
      </c>
      <c r="I26" s="106">
        <v>6500</v>
      </c>
    </row>
    <row r="27" spans="1:9" ht="12.75" hidden="1">
      <c r="A27" s="80"/>
      <c r="B27" s="81"/>
      <c r="C27" s="93" t="s">
        <v>205</v>
      </c>
      <c r="D27" s="94" t="s">
        <v>206</v>
      </c>
      <c r="E27" s="89">
        <v>0</v>
      </c>
      <c r="F27" s="89">
        <v>100</v>
      </c>
      <c r="G27" s="89">
        <v>100</v>
      </c>
      <c r="H27" s="89">
        <v>100</v>
      </c>
      <c r="I27" s="89">
        <v>100</v>
      </c>
    </row>
    <row r="28" spans="1:9" ht="33.75" hidden="1">
      <c r="A28" s="80"/>
      <c r="B28" s="81"/>
      <c r="C28" s="104" t="s">
        <v>192</v>
      </c>
      <c r="D28" s="94" t="s">
        <v>207</v>
      </c>
      <c r="E28" s="89">
        <v>53000</v>
      </c>
      <c r="F28" s="89">
        <v>50000</v>
      </c>
      <c r="G28" s="89">
        <v>50000</v>
      </c>
      <c r="H28" s="89">
        <v>50000</v>
      </c>
      <c r="I28" s="89">
        <v>50000</v>
      </c>
    </row>
    <row r="29" spans="1:9" ht="12.75" hidden="1">
      <c r="A29" s="80"/>
      <c r="B29" s="81"/>
      <c r="C29" s="104" t="s">
        <v>208</v>
      </c>
      <c r="D29" s="105" t="s">
        <v>209</v>
      </c>
      <c r="E29" s="89">
        <v>40540</v>
      </c>
      <c r="F29" s="89">
        <v>45000</v>
      </c>
      <c r="G29" s="89">
        <v>45000</v>
      </c>
      <c r="H29" s="89">
        <v>45000</v>
      </c>
      <c r="I29" s="89">
        <v>45000</v>
      </c>
    </row>
    <row r="30" spans="1:9" ht="12.75" hidden="1">
      <c r="A30" s="80"/>
      <c r="B30" s="81"/>
      <c r="C30" s="104" t="s">
        <v>210</v>
      </c>
      <c r="D30" s="105" t="s">
        <v>211</v>
      </c>
      <c r="E30" s="89">
        <v>195000</v>
      </c>
      <c r="F30" s="89">
        <v>110000</v>
      </c>
      <c r="G30" s="89">
        <v>110000</v>
      </c>
      <c r="H30" s="89">
        <v>110000</v>
      </c>
      <c r="I30" s="89">
        <v>110000</v>
      </c>
    </row>
    <row r="31" spans="1:9" ht="12.75" hidden="1">
      <c r="A31" s="80"/>
      <c r="B31" s="81"/>
      <c r="C31" s="104" t="s">
        <v>212</v>
      </c>
      <c r="D31" s="105" t="s">
        <v>213</v>
      </c>
      <c r="E31" s="106">
        <v>21300</v>
      </c>
      <c r="F31" s="106">
        <v>1000</v>
      </c>
      <c r="G31" s="106">
        <v>1000</v>
      </c>
      <c r="H31" s="106">
        <v>1000</v>
      </c>
      <c r="I31" s="106">
        <v>1000</v>
      </c>
    </row>
    <row r="32" spans="1:9" ht="13.5" hidden="1" thickBot="1">
      <c r="A32" s="101"/>
      <c r="C32" s="104" t="s">
        <v>227</v>
      </c>
      <c r="D32" s="105" t="s">
        <v>228</v>
      </c>
      <c r="E32" s="106">
        <v>4000</v>
      </c>
      <c r="F32" s="106">
        <v>3000</v>
      </c>
      <c r="G32" s="106">
        <v>3000</v>
      </c>
      <c r="H32" s="106">
        <v>3000</v>
      </c>
      <c r="I32" s="106">
        <v>3000</v>
      </c>
    </row>
    <row r="33" spans="1:9" ht="15.75" hidden="1" thickBot="1">
      <c r="A33" s="74" t="s">
        <v>214</v>
      </c>
      <c r="B33" s="75"/>
      <c r="C33" s="76"/>
      <c r="D33" s="90" t="s">
        <v>215</v>
      </c>
      <c r="E33" s="78">
        <f aca="true" t="shared" si="2" ref="E33:I34">SUM(E34)</f>
        <v>1200</v>
      </c>
      <c r="F33" s="78">
        <f t="shared" si="2"/>
        <v>0</v>
      </c>
      <c r="G33" s="78">
        <f t="shared" si="2"/>
        <v>0</v>
      </c>
      <c r="H33" s="78">
        <f t="shared" si="2"/>
        <v>0</v>
      </c>
      <c r="I33" s="78">
        <f t="shared" si="2"/>
        <v>0</v>
      </c>
    </row>
    <row r="34" spans="1:9" ht="12.75" hidden="1">
      <c r="A34" s="91"/>
      <c r="B34" s="133" t="s">
        <v>216</v>
      </c>
      <c r="C34" s="142"/>
      <c r="D34" s="138" t="s">
        <v>217</v>
      </c>
      <c r="E34" s="139">
        <f t="shared" si="2"/>
        <v>1200</v>
      </c>
      <c r="F34" s="139">
        <f t="shared" si="2"/>
        <v>0</v>
      </c>
      <c r="G34" s="139">
        <f t="shared" si="2"/>
        <v>0</v>
      </c>
      <c r="H34" s="139">
        <f t="shared" si="2"/>
        <v>0</v>
      </c>
      <c r="I34" s="139">
        <f t="shared" si="2"/>
        <v>0</v>
      </c>
    </row>
    <row r="35" spans="1:9" ht="23.25" hidden="1" thickBot="1">
      <c r="A35" s="101"/>
      <c r="B35" s="102"/>
      <c r="C35" s="87">
        <v>2020</v>
      </c>
      <c r="D35" s="88" t="s">
        <v>218</v>
      </c>
      <c r="E35" s="89">
        <v>1200</v>
      </c>
      <c r="F35" s="89">
        <v>0</v>
      </c>
      <c r="G35" s="89">
        <v>0</v>
      </c>
      <c r="H35" s="89">
        <v>0</v>
      </c>
      <c r="I35" s="89">
        <v>0</v>
      </c>
    </row>
    <row r="36" spans="1:9" ht="15.75" hidden="1" thickBot="1">
      <c r="A36" s="74" t="s">
        <v>219</v>
      </c>
      <c r="B36" s="75"/>
      <c r="C36" s="76"/>
      <c r="D36" s="90" t="s">
        <v>220</v>
      </c>
      <c r="E36" s="78">
        <f>SUM(E37+E39+E45)</f>
        <v>174015</v>
      </c>
      <c r="F36" s="78">
        <f>SUM(F37+F39+F45)</f>
        <v>92517</v>
      </c>
      <c r="G36" s="78">
        <f>SUM(G37+G39+G45)</f>
        <v>92517</v>
      </c>
      <c r="H36" s="78">
        <f>SUM(H37+H39+H45)</f>
        <v>92517</v>
      </c>
      <c r="I36" s="78">
        <f>SUM(I37+I39+I45)</f>
        <v>92517</v>
      </c>
    </row>
    <row r="37" spans="1:9" ht="12.75" hidden="1">
      <c r="A37" s="91"/>
      <c r="B37" s="136" t="s">
        <v>221</v>
      </c>
      <c r="C37" s="137"/>
      <c r="D37" s="138" t="s">
        <v>540</v>
      </c>
      <c r="E37" s="139">
        <f>SUM(E38)</f>
        <v>72740</v>
      </c>
      <c r="F37" s="139">
        <f>SUM(F38)</f>
        <v>72886</v>
      </c>
      <c r="G37" s="139">
        <f>SUM(G38)</f>
        <v>72886</v>
      </c>
      <c r="H37" s="139">
        <f>SUM(H38)</f>
        <v>72886</v>
      </c>
      <c r="I37" s="139">
        <f>SUM(I38)</f>
        <v>72886</v>
      </c>
    </row>
    <row r="38" spans="1:9" ht="33.75" hidden="1">
      <c r="A38" s="80"/>
      <c r="B38" s="107"/>
      <c r="C38" s="104" t="s">
        <v>223</v>
      </c>
      <c r="D38" s="105" t="s">
        <v>224</v>
      </c>
      <c r="E38" s="106">
        <v>72740</v>
      </c>
      <c r="F38" s="106">
        <v>72886</v>
      </c>
      <c r="G38" s="106">
        <v>72886</v>
      </c>
      <c r="H38" s="106">
        <v>72886</v>
      </c>
      <c r="I38" s="106">
        <v>72886</v>
      </c>
    </row>
    <row r="39" spans="1:9" ht="12.75" hidden="1">
      <c r="A39" s="79"/>
      <c r="B39" s="143" t="s">
        <v>225</v>
      </c>
      <c r="C39" s="144"/>
      <c r="D39" s="145" t="s">
        <v>539</v>
      </c>
      <c r="E39" s="146">
        <f>SUM(E40:E44)</f>
        <v>29456</v>
      </c>
      <c r="F39" s="146">
        <f>SUM(F40:F44)</f>
        <v>19631</v>
      </c>
      <c r="G39" s="146">
        <f>SUM(G40:G44)</f>
        <v>19631</v>
      </c>
      <c r="H39" s="146">
        <f>SUM(H40:H44)</f>
        <v>19631</v>
      </c>
      <c r="I39" s="146">
        <f>SUM(I40:I44)</f>
        <v>19631</v>
      </c>
    </row>
    <row r="40" spans="1:9" ht="12.75" hidden="1">
      <c r="A40" s="80"/>
      <c r="B40" s="81"/>
      <c r="C40" s="104" t="s">
        <v>208</v>
      </c>
      <c r="D40" s="105" t="s">
        <v>226</v>
      </c>
      <c r="E40" s="106">
        <v>300</v>
      </c>
      <c r="F40" s="106">
        <v>300</v>
      </c>
      <c r="G40" s="106">
        <v>300</v>
      </c>
      <c r="H40" s="106">
        <v>300</v>
      </c>
      <c r="I40" s="106">
        <v>300</v>
      </c>
    </row>
    <row r="41" spans="1:9" ht="12.75" hidden="1">
      <c r="A41" s="80"/>
      <c r="B41" s="108"/>
      <c r="C41" s="104" t="s">
        <v>227</v>
      </c>
      <c r="D41" s="105" t="s">
        <v>228</v>
      </c>
      <c r="E41" s="106">
        <v>12000</v>
      </c>
      <c r="F41" s="106">
        <v>12000</v>
      </c>
      <c r="G41" s="106">
        <v>12000</v>
      </c>
      <c r="H41" s="106">
        <v>12000</v>
      </c>
      <c r="I41" s="106">
        <v>12000</v>
      </c>
    </row>
    <row r="42" spans="1:9" ht="22.5" hidden="1">
      <c r="A42" s="80"/>
      <c r="B42" s="81"/>
      <c r="C42" s="104" t="s">
        <v>229</v>
      </c>
      <c r="D42" s="105" t="s">
        <v>230</v>
      </c>
      <c r="E42" s="89">
        <v>1050</v>
      </c>
      <c r="F42" s="89">
        <v>1000</v>
      </c>
      <c r="G42" s="89">
        <v>1000</v>
      </c>
      <c r="H42" s="89">
        <v>1000</v>
      </c>
      <c r="I42" s="89">
        <v>1000</v>
      </c>
    </row>
    <row r="43" spans="1:9" ht="33.75" hidden="1">
      <c r="A43" s="80"/>
      <c r="B43" s="108"/>
      <c r="C43" s="104" t="s">
        <v>231</v>
      </c>
      <c r="D43" s="105" t="s">
        <v>232</v>
      </c>
      <c r="E43" s="106">
        <v>11319</v>
      </c>
      <c r="F43" s="106">
        <v>6331</v>
      </c>
      <c r="G43" s="106">
        <v>6331</v>
      </c>
      <c r="H43" s="106">
        <v>6331</v>
      </c>
      <c r="I43" s="106">
        <v>6331</v>
      </c>
    </row>
    <row r="44" spans="1:9" ht="33.75" hidden="1">
      <c r="A44" s="80"/>
      <c r="B44" s="108"/>
      <c r="C44" s="104" t="s">
        <v>233</v>
      </c>
      <c r="D44" s="105" t="s">
        <v>232</v>
      </c>
      <c r="E44" s="106">
        <v>4787</v>
      </c>
      <c r="F44" s="106">
        <v>0</v>
      </c>
      <c r="G44" s="106">
        <v>0</v>
      </c>
      <c r="H44" s="106">
        <v>0</v>
      </c>
      <c r="I44" s="106">
        <v>0</v>
      </c>
    </row>
    <row r="45" spans="1:9" ht="12.75" hidden="1">
      <c r="A45" s="101"/>
      <c r="B45" s="143" t="s">
        <v>234</v>
      </c>
      <c r="C45" s="144"/>
      <c r="D45" s="145" t="s">
        <v>235</v>
      </c>
      <c r="E45" s="146">
        <f>SUM(E46:E47)</f>
        <v>71819</v>
      </c>
      <c r="F45" s="146">
        <f>SUM(F46:F47)</f>
        <v>0</v>
      </c>
      <c r="G45" s="146">
        <f>SUM(G46:G47)</f>
        <v>0</v>
      </c>
      <c r="H45" s="146">
        <f>SUM(H46:H47)</f>
        <v>0</v>
      </c>
      <c r="I45" s="146">
        <f>SUM(I46:I47)</f>
        <v>0</v>
      </c>
    </row>
    <row r="46" spans="1:9" ht="12.75" hidden="1">
      <c r="A46" s="80"/>
      <c r="B46" s="109"/>
      <c r="C46" s="104" t="s">
        <v>227</v>
      </c>
      <c r="D46" s="105" t="s">
        <v>228</v>
      </c>
      <c r="E46" s="106">
        <v>700</v>
      </c>
      <c r="F46" s="106">
        <v>0</v>
      </c>
      <c r="G46" s="106">
        <v>0</v>
      </c>
      <c r="H46" s="106">
        <v>0</v>
      </c>
      <c r="I46" s="106">
        <v>0</v>
      </c>
    </row>
    <row r="47" spans="1:9" ht="34.5" hidden="1" thickBot="1">
      <c r="A47" s="80"/>
      <c r="B47" s="108"/>
      <c r="C47" s="104" t="s">
        <v>231</v>
      </c>
      <c r="D47" s="105" t="s">
        <v>232</v>
      </c>
      <c r="E47" s="106">
        <v>71119</v>
      </c>
      <c r="F47" s="106">
        <v>0</v>
      </c>
      <c r="G47" s="106">
        <v>0</v>
      </c>
      <c r="H47" s="106">
        <v>0</v>
      </c>
      <c r="I47" s="106">
        <v>0</v>
      </c>
    </row>
    <row r="48" spans="1:9" ht="27" hidden="1" thickBot="1">
      <c r="A48" s="74" t="s">
        <v>236</v>
      </c>
      <c r="B48" s="75"/>
      <c r="C48" s="76"/>
      <c r="D48" s="90" t="s">
        <v>237</v>
      </c>
      <c r="E48" s="78">
        <f>SUM(E49+E51)</f>
        <v>18394</v>
      </c>
      <c r="F48" s="78">
        <f>SUM(F49+F51)</f>
        <v>800</v>
      </c>
      <c r="G48" s="78">
        <f>SUM(G49+G51)</f>
        <v>800</v>
      </c>
      <c r="H48" s="78">
        <f>SUM(H49+H51)</f>
        <v>800</v>
      </c>
      <c r="I48" s="78">
        <f>SUM(I49+I51)</f>
        <v>800</v>
      </c>
    </row>
    <row r="49" spans="1:9" ht="24" hidden="1">
      <c r="A49" s="79"/>
      <c r="B49" s="136" t="s">
        <v>238</v>
      </c>
      <c r="C49" s="137"/>
      <c r="D49" s="138" t="s">
        <v>239</v>
      </c>
      <c r="E49" s="139">
        <f>SUM(E50)</f>
        <v>800</v>
      </c>
      <c r="F49" s="139">
        <f>SUM(F50)</f>
        <v>800</v>
      </c>
      <c r="G49" s="139">
        <f>SUM(G50)</f>
        <v>800</v>
      </c>
      <c r="H49" s="139">
        <f>SUM(H50)</f>
        <v>800</v>
      </c>
      <c r="I49" s="139">
        <f>SUM(I50)</f>
        <v>800</v>
      </c>
    </row>
    <row r="50" spans="1:9" ht="33.75" hidden="1">
      <c r="A50" s="91"/>
      <c r="B50" s="102"/>
      <c r="C50" s="104" t="s">
        <v>223</v>
      </c>
      <c r="D50" s="105" t="s">
        <v>224</v>
      </c>
      <c r="E50" s="89">
        <v>800</v>
      </c>
      <c r="F50" s="89">
        <v>800</v>
      </c>
      <c r="G50" s="89">
        <v>800</v>
      </c>
      <c r="H50" s="89">
        <v>800</v>
      </c>
      <c r="I50" s="89">
        <v>800</v>
      </c>
    </row>
    <row r="51" spans="1:9" ht="36" hidden="1">
      <c r="A51" s="80"/>
      <c r="B51" s="143" t="s">
        <v>336</v>
      </c>
      <c r="C51" s="144"/>
      <c r="D51" s="145" t="s">
        <v>337</v>
      </c>
      <c r="E51" s="146">
        <f>SUM(E52)</f>
        <v>17594</v>
      </c>
      <c r="F51" s="146">
        <f>SUM(F52)</f>
        <v>0</v>
      </c>
      <c r="G51" s="146">
        <f>SUM(G52)</f>
        <v>0</v>
      </c>
      <c r="H51" s="146">
        <f>SUM(H52)</f>
        <v>0</v>
      </c>
      <c r="I51" s="146">
        <f>SUM(I52)</f>
        <v>0</v>
      </c>
    </row>
    <row r="52" spans="1:9" ht="34.5" hidden="1" thickBot="1">
      <c r="A52" s="80"/>
      <c r="B52" s="81"/>
      <c r="C52" s="93" t="s">
        <v>223</v>
      </c>
      <c r="D52" s="105" t="s">
        <v>224</v>
      </c>
      <c r="E52" s="95">
        <v>17594</v>
      </c>
      <c r="F52" s="95">
        <v>0</v>
      </c>
      <c r="G52" s="95">
        <v>0</v>
      </c>
      <c r="H52" s="95">
        <v>0</v>
      </c>
      <c r="I52" s="95">
        <v>0</v>
      </c>
    </row>
    <row r="53" spans="1:9" ht="15.75" hidden="1" thickBot="1">
      <c r="A53" s="74" t="s">
        <v>499</v>
      </c>
      <c r="B53" s="110"/>
      <c r="C53" s="110"/>
      <c r="D53" s="90" t="s">
        <v>500</v>
      </c>
      <c r="E53" s="78">
        <f aca="true" t="shared" si="3" ref="E53:I54">SUM(E54)</f>
        <v>0</v>
      </c>
      <c r="F53" s="78">
        <f t="shared" si="3"/>
        <v>1000</v>
      </c>
      <c r="G53" s="78">
        <f t="shared" si="3"/>
        <v>1000</v>
      </c>
      <c r="H53" s="78">
        <f t="shared" si="3"/>
        <v>1000</v>
      </c>
      <c r="I53" s="78">
        <f t="shared" si="3"/>
        <v>1000</v>
      </c>
    </row>
    <row r="54" spans="1:9" ht="12.75" hidden="1">
      <c r="A54" s="91"/>
      <c r="B54" s="150">
        <v>75212</v>
      </c>
      <c r="C54" s="151"/>
      <c r="D54" s="150" t="s">
        <v>501</v>
      </c>
      <c r="E54" s="152">
        <f t="shared" si="3"/>
        <v>0</v>
      </c>
      <c r="F54" s="152">
        <f t="shared" si="3"/>
        <v>1000</v>
      </c>
      <c r="G54" s="152">
        <f t="shared" si="3"/>
        <v>1000</v>
      </c>
      <c r="H54" s="152">
        <f t="shared" si="3"/>
        <v>1000</v>
      </c>
      <c r="I54" s="152">
        <f t="shared" si="3"/>
        <v>1000</v>
      </c>
    </row>
    <row r="55" spans="1:9" ht="23.25" hidden="1" thickBot="1">
      <c r="A55" s="80"/>
      <c r="B55" s="81"/>
      <c r="C55" s="104" t="s">
        <v>502</v>
      </c>
      <c r="D55" s="88" t="s">
        <v>218</v>
      </c>
      <c r="E55" s="89">
        <v>0</v>
      </c>
      <c r="F55" s="89">
        <v>1000</v>
      </c>
      <c r="G55" s="89">
        <v>1000</v>
      </c>
      <c r="H55" s="89">
        <v>1000</v>
      </c>
      <c r="I55" s="89">
        <v>1000</v>
      </c>
    </row>
    <row r="56" spans="1:9" ht="15.75" hidden="1" thickBot="1">
      <c r="A56" s="74" t="s">
        <v>240</v>
      </c>
      <c r="B56" s="110"/>
      <c r="C56" s="110"/>
      <c r="D56" s="90" t="s">
        <v>241</v>
      </c>
      <c r="E56" s="78">
        <f>SUM(E57+E59)</f>
        <v>6300</v>
      </c>
      <c r="F56" s="78">
        <f>SUM(F57+F59)</f>
        <v>300</v>
      </c>
      <c r="G56" s="78">
        <f>SUM(G57+G59)</f>
        <v>300</v>
      </c>
      <c r="H56" s="78">
        <f>SUM(H57+H59)</f>
        <v>300</v>
      </c>
      <c r="I56" s="78">
        <f>SUM(I57+I59)</f>
        <v>300</v>
      </c>
    </row>
    <row r="57" spans="1:9" ht="12.75" hidden="1">
      <c r="A57" s="91"/>
      <c r="B57" s="147">
        <v>75412</v>
      </c>
      <c r="C57" s="148"/>
      <c r="D57" s="147" t="s">
        <v>538</v>
      </c>
      <c r="E57" s="149">
        <f>SUM(E58)</f>
        <v>6000</v>
      </c>
      <c r="F57" s="149">
        <f>SUM(F58:F58)</f>
        <v>0</v>
      </c>
      <c r="G57" s="149">
        <f>SUM(G58:G58)</f>
        <v>0</v>
      </c>
      <c r="H57" s="149">
        <f>SUM(H58:H58)</f>
        <v>0</v>
      </c>
      <c r="I57" s="149">
        <f>SUM(I58:I58)</f>
        <v>0</v>
      </c>
    </row>
    <row r="58" spans="1:9" ht="33.75" hidden="1">
      <c r="A58" s="80"/>
      <c r="B58" s="111"/>
      <c r="C58" s="93" t="s">
        <v>231</v>
      </c>
      <c r="D58" s="105" t="s">
        <v>232</v>
      </c>
      <c r="E58" s="112">
        <v>6000</v>
      </c>
      <c r="F58" s="112">
        <v>0</v>
      </c>
      <c r="G58" s="112">
        <v>0</v>
      </c>
      <c r="H58" s="112">
        <v>0</v>
      </c>
      <c r="I58" s="112">
        <v>0</v>
      </c>
    </row>
    <row r="59" spans="1:9" ht="12.75" hidden="1">
      <c r="A59" s="91"/>
      <c r="B59" s="150">
        <v>75414</v>
      </c>
      <c r="C59" s="151"/>
      <c r="D59" s="150" t="s">
        <v>243</v>
      </c>
      <c r="E59" s="152">
        <f>SUM(E60)</f>
        <v>300</v>
      </c>
      <c r="F59" s="152">
        <f>SUM(F60)</f>
        <v>300</v>
      </c>
      <c r="G59" s="152">
        <f>SUM(G60)</f>
        <v>300</v>
      </c>
      <c r="H59" s="152">
        <f>SUM(H60)</f>
        <v>300</v>
      </c>
      <c r="I59" s="152">
        <f>SUM(I60)</f>
        <v>300</v>
      </c>
    </row>
    <row r="60" spans="1:9" ht="34.5" hidden="1" thickBot="1">
      <c r="A60" s="80"/>
      <c r="B60" s="81"/>
      <c r="C60" s="104" t="s">
        <v>223</v>
      </c>
      <c r="D60" s="105" t="s">
        <v>224</v>
      </c>
      <c r="E60" s="89">
        <v>300</v>
      </c>
      <c r="F60" s="89">
        <v>300</v>
      </c>
      <c r="G60" s="89">
        <v>300</v>
      </c>
      <c r="H60" s="89">
        <v>300</v>
      </c>
      <c r="I60" s="89">
        <v>300</v>
      </c>
    </row>
    <row r="61" spans="1:9" ht="39.75" hidden="1" thickBot="1">
      <c r="A61" s="113" t="s">
        <v>244</v>
      </c>
      <c r="B61" s="75"/>
      <c r="C61" s="76"/>
      <c r="D61" s="90" t="s">
        <v>541</v>
      </c>
      <c r="E61" s="78">
        <f>SUM(E62+E65+E71+E82+E85)</f>
        <v>2210633</v>
      </c>
      <c r="F61" s="78">
        <f>SUM(F62+F65+F71+F82+F85)</f>
        <v>2198404</v>
      </c>
      <c r="G61" s="78">
        <f>SUM(G62+G65+G71+G82+G85)</f>
        <v>2198404</v>
      </c>
      <c r="H61" s="78">
        <f>SUM(H62+H65+H71+H82+H85)</f>
        <v>2198404</v>
      </c>
      <c r="I61" s="78">
        <f>SUM(I62+I65+I71+I82+I85)</f>
        <v>2198404</v>
      </c>
    </row>
    <row r="62" spans="1:9" ht="12.75" hidden="1">
      <c r="A62" s="114"/>
      <c r="B62" s="136" t="s">
        <v>245</v>
      </c>
      <c r="C62" s="137"/>
      <c r="D62" s="138" t="s">
        <v>246</v>
      </c>
      <c r="E62" s="139">
        <f>SUM(E63:E64)</f>
        <v>1100</v>
      </c>
      <c r="F62" s="139">
        <f>SUM(F63:F64)</f>
        <v>3550</v>
      </c>
      <c r="G62" s="139">
        <f>SUM(G63:G64)</f>
        <v>3550</v>
      </c>
      <c r="H62" s="139">
        <f>SUM(H63:H64)</f>
        <v>3550</v>
      </c>
      <c r="I62" s="139">
        <f>SUM(I63:I64)</f>
        <v>3550</v>
      </c>
    </row>
    <row r="63" spans="1:9" ht="22.5" hidden="1">
      <c r="A63" s="85"/>
      <c r="B63" s="92"/>
      <c r="C63" s="104" t="s">
        <v>247</v>
      </c>
      <c r="D63" s="105" t="s">
        <v>248</v>
      </c>
      <c r="E63" s="106">
        <v>1000</v>
      </c>
      <c r="F63" s="106">
        <v>3500</v>
      </c>
      <c r="G63" s="106">
        <v>3500</v>
      </c>
      <c r="H63" s="106">
        <v>3500</v>
      </c>
      <c r="I63" s="106">
        <v>3500</v>
      </c>
    </row>
    <row r="64" spans="1:9" ht="12.75" hidden="1">
      <c r="A64" s="91"/>
      <c r="B64" s="81"/>
      <c r="C64" s="104" t="s">
        <v>249</v>
      </c>
      <c r="D64" s="105" t="s">
        <v>250</v>
      </c>
      <c r="E64" s="89">
        <v>100</v>
      </c>
      <c r="F64" s="89">
        <v>50</v>
      </c>
      <c r="G64" s="89">
        <v>50</v>
      </c>
      <c r="H64" s="89">
        <v>50</v>
      </c>
      <c r="I64" s="89">
        <v>50</v>
      </c>
    </row>
    <row r="65" spans="1:9" ht="36" hidden="1">
      <c r="A65" s="79"/>
      <c r="B65" s="144" t="s">
        <v>251</v>
      </c>
      <c r="C65" s="153"/>
      <c r="D65" s="145" t="s">
        <v>252</v>
      </c>
      <c r="E65" s="146">
        <f>SUM(E66:E70)</f>
        <v>501400</v>
      </c>
      <c r="F65" s="146">
        <f>SUM(F66:F70)</f>
        <v>525000</v>
      </c>
      <c r="G65" s="146">
        <f>SUM(G66:G70)</f>
        <v>525000</v>
      </c>
      <c r="H65" s="146">
        <f>SUM(H66:H70)</f>
        <v>525000</v>
      </c>
      <c r="I65" s="146">
        <f>SUM(I66:I70)</f>
        <v>525000</v>
      </c>
    </row>
    <row r="66" spans="1:9" ht="12.75" hidden="1">
      <c r="A66" s="80"/>
      <c r="B66" s="81"/>
      <c r="C66" s="104" t="s">
        <v>253</v>
      </c>
      <c r="D66" s="105" t="s">
        <v>254</v>
      </c>
      <c r="E66" s="106">
        <v>268500</v>
      </c>
      <c r="F66" s="106">
        <v>290000</v>
      </c>
      <c r="G66" s="106">
        <v>290000</v>
      </c>
      <c r="H66" s="106">
        <v>290000</v>
      </c>
      <c r="I66" s="106">
        <v>290000</v>
      </c>
    </row>
    <row r="67" spans="1:9" ht="12.75" hidden="1">
      <c r="A67" s="80"/>
      <c r="B67" s="81"/>
      <c r="C67" s="104" t="s">
        <v>255</v>
      </c>
      <c r="D67" s="105" t="s">
        <v>256</v>
      </c>
      <c r="E67" s="106">
        <v>150000</v>
      </c>
      <c r="F67" s="106">
        <v>150000</v>
      </c>
      <c r="G67" s="106">
        <v>150000</v>
      </c>
      <c r="H67" s="106">
        <v>150000</v>
      </c>
      <c r="I67" s="106">
        <v>150000</v>
      </c>
    </row>
    <row r="68" spans="1:9" ht="12.75" hidden="1">
      <c r="A68" s="80"/>
      <c r="B68" s="81"/>
      <c r="C68" s="104" t="s">
        <v>257</v>
      </c>
      <c r="D68" s="105" t="s">
        <v>258</v>
      </c>
      <c r="E68" s="106">
        <v>75000</v>
      </c>
      <c r="F68" s="106">
        <v>76000</v>
      </c>
      <c r="G68" s="106">
        <v>76000</v>
      </c>
      <c r="H68" s="106">
        <v>76000</v>
      </c>
      <c r="I68" s="106">
        <v>76000</v>
      </c>
    </row>
    <row r="69" spans="1:9" ht="12.75" hidden="1">
      <c r="A69" s="80"/>
      <c r="B69" s="81"/>
      <c r="C69" s="104" t="s">
        <v>259</v>
      </c>
      <c r="D69" s="105" t="s">
        <v>260</v>
      </c>
      <c r="E69" s="106">
        <v>2900</v>
      </c>
      <c r="F69" s="106">
        <v>4000</v>
      </c>
      <c r="G69" s="106">
        <v>4000</v>
      </c>
      <c r="H69" s="106">
        <v>4000</v>
      </c>
      <c r="I69" s="106">
        <v>4000</v>
      </c>
    </row>
    <row r="70" spans="1:9" ht="12.75" hidden="1">
      <c r="A70" s="101"/>
      <c r="B70" s="102"/>
      <c r="C70" s="104" t="s">
        <v>249</v>
      </c>
      <c r="D70" s="105" t="s">
        <v>250</v>
      </c>
      <c r="E70" s="106">
        <v>5000</v>
      </c>
      <c r="F70" s="106">
        <v>5000</v>
      </c>
      <c r="G70" s="106">
        <v>5000</v>
      </c>
      <c r="H70" s="106">
        <v>5000</v>
      </c>
      <c r="I70" s="106">
        <v>5000</v>
      </c>
    </row>
    <row r="71" spans="1:9" ht="36" hidden="1">
      <c r="A71" s="79"/>
      <c r="B71" s="144" t="s">
        <v>263</v>
      </c>
      <c r="C71" s="153"/>
      <c r="D71" s="145" t="s">
        <v>264</v>
      </c>
      <c r="E71" s="146">
        <f>SUM(E72:E81)</f>
        <v>1052880</v>
      </c>
      <c r="F71" s="146">
        <f>SUM(F72:F81)</f>
        <v>1060000</v>
      </c>
      <c r="G71" s="146">
        <f>SUM(G72:G81)</f>
        <v>1060000</v>
      </c>
      <c r="H71" s="146">
        <f>SUM(H72:H81)</f>
        <v>1060000</v>
      </c>
      <c r="I71" s="146">
        <f>SUM(I72:I81)</f>
        <v>1060000</v>
      </c>
    </row>
    <row r="72" spans="1:9" ht="12.75" hidden="1">
      <c r="A72" s="80"/>
      <c r="B72" s="81"/>
      <c r="C72" s="104" t="s">
        <v>253</v>
      </c>
      <c r="D72" s="105" t="s">
        <v>254</v>
      </c>
      <c r="E72" s="106">
        <v>360000</v>
      </c>
      <c r="F72" s="106">
        <v>360000</v>
      </c>
      <c r="G72" s="106">
        <v>360000</v>
      </c>
      <c r="H72" s="106">
        <v>360000</v>
      </c>
      <c r="I72" s="106">
        <v>360000</v>
      </c>
    </row>
    <row r="73" spans="1:9" ht="12.75" hidden="1">
      <c r="A73" s="80"/>
      <c r="B73" s="81"/>
      <c r="C73" s="104" t="s">
        <v>255</v>
      </c>
      <c r="D73" s="105" t="s">
        <v>256</v>
      </c>
      <c r="E73" s="106">
        <v>610000</v>
      </c>
      <c r="F73" s="106">
        <v>620000</v>
      </c>
      <c r="G73" s="106">
        <v>620000</v>
      </c>
      <c r="H73" s="106">
        <v>620000</v>
      </c>
      <c r="I73" s="106">
        <v>620000</v>
      </c>
    </row>
    <row r="74" spans="1:9" ht="12.75" hidden="1">
      <c r="A74" s="80"/>
      <c r="B74" s="81"/>
      <c r="C74" s="104" t="s">
        <v>257</v>
      </c>
      <c r="D74" s="105" t="s">
        <v>258</v>
      </c>
      <c r="E74" s="106">
        <v>6000</v>
      </c>
      <c r="F74" s="106">
        <v>6000</v>
      </c>
      <c r="G74" s="106">
        <v>6000</v>
      </c>
      <c r="H74" s="106">
        <v>6000</v>
      </c>
      <c r="I74" s="106">
        <v>6000</v>
      </c>
    </row>
    <row r="75" spans="1:9" ht="12.75" hidden="1">
      <c r="A75" s="80"/>
      <c r="B75" s="81"/>
      <c r="C75" s="104" t="s">
        <v>259</v>
      </c>
      <c r="D75" s="105" t="s">
        <v>260</v>
      </c>
      <c r="E75" s="106">
        <v>18000</v>
      </c>
      <c r="F75" s="106">
        <v>15000</v>
      </c>
      <c r="G75" s="106">
        <v>15000</v>
      </c>
      <c r="H75" s="106">
        <v>15000</v>
      </c>
      <c r="I75" s="106">
        <v>15000</v>
      </c>
    </row>
    <row r="76" spans="1:9" ht="12.75" hidden="1">
      <c r="A76" s="80"/>
      <c r="B76" s="108"/>
      <c r="C76" s="104" t="s">
        <v>265</v>
      </c>
      <c r="D76" s="105" t="s">
        <v>266</v>
      </c>
      <c r="E76" s="106">
        <v>1280</v>
      </c>
      <c r="F76" s="106">
        <v>2500</v>
      </c>
      <c r="G76" s="106">
        <v>2500</v>
      </c>
      <c r="H76" s="106">
        <v>2500</v>
      </c>
      <c r="I76" s="106">
        <v>2500</v>
      </c>
    </row>
    <row r="77" spans="1:9" ht="12.75" hidden="1">
      <c r="A77" s="80"/>
      <c r="B77" s="108"/>
      <c r="C77" s="104" t="s">
        <v>267</v>
      </c>
      <c r="D77" s="105" t="s">
        <v>268</v>
      </c>
      <c r="E77" s="89">
        <v>1000</v>
      </c>
      <c r="F77" s="89">
        <v>600</v>
      </c>
      <c r="G77" s="89">
        <v>600</v>
      </c>
      <c r="H77" s="89">
        <v>600</v>
      </c>
      <c r="I77" s="89">
        <v>600</v>
      </c>
    </row>
    <row r="78" spans="1:9" ht="12.75" hidden="1">
      <c r="A78" s="80"/>
      <c r="B78" s="108"/>
      <c r="C78" s="104" t="s">
        <v>269</v>
      </c>
      <c r="D78" s="105" t="s">
        <v>270</v>
      </c>
      <c r="E78" s="89">
        <v>1000</v>
      </c>
      <c r="F78" s="89">
        <v>600</v>
      </c>
      <c r="G78" s="89">
        <v>600</v>
      </c>
      <c r="H78" s="89">
        <v>600</v>
      </c>
      <c r="I78" s="89">
        <v>600</v>
      </c>
    </row>
    <row r="79" spans="1:9" ht="12.75" hidden="1">
      <c r="A79" s="101"/>
      <c r="B79" s="115"/>
      <c r="C79" s="104" t="s">
        <v>261</v>
      </c>
      <c r="D79" s="105" t="s">
        <v>262</v>
      </c>
      <c r="E79" s="106">
        <v>10000</v>
      </c>
      <c r="F79" s="106">
        <v>15000</v>
      </c>
      <c r="G79" s="106">
        <v>15000</v>
      </c>
      <c r="H79" s="106">
        <v>15000</v>
      </c>
      <c r="I79" s="106">
        <v>15000</v>
      </c>
    </row>
    <row r="80" spans="1:9" ht="12.75" hidden="1">
      <c r="A80" s="101"/>
      <c r="B80" s="102"/>
      <c r="C80" s="104" t="s">
        <v>205</v>
      </c>
      <c r="D80" s="116" t="s">
        <v>206</v>
      </c>
      <c r="E80" s="106">
        <v>600</v>
      </c>
      <c r="F80" s="106">
        <v>300</v>
      </c>
      <c r="G80" s="106">
        <v>300</v>
      </c>
      <c r="H80" s="106">
        <v>300</v>
      </c>
      <c r="I80" s="106">
        <v>300</v>
      </c>
    </row>
    <row r="81" spans="1:9" ht="12.75" hidden="1">
      <c r="A81" s="101"/>
      <c r="B81" s="102"/>
      <c r="C81" s="104" t="s">
        <v>249</v>
      </c>
      <c r="D81" s="105" t="s">
        <v>250</v>
      </c>
      <c r="E81" s="106">
        <v>45000</v>
      </c>
      <c r="F81" s="106">
        <v>40000</v>
      </c>
      <c r="G81" s="106">
        <v>40000</v>
      </c>
      <c r="H81" s="106">
        <v>40000</v>
      </c>
      <c r="I81" s="106">
        <v>40000</v>
      </c>
    </row>
    <row r="82" spans="1:9" ht="24" hidden="1">
      <c r="A82" s="79"/>
      <c r="B82" s="143" t="s">
        <v>271</v>
      </c>
      <c r="C82" s="144"/>
      <c r="D82" s="145" t="s">
        <v>272</v>
      </c>
      <c r="E82" s="146">
        <f>SUM(E83:E84)</f>
        <v>3000</v>
      </c>
      <c r="F82" s="146">
        <f>SUM(F83:F84)</f>
        <v>0</v>
      </c>
      <c r="G82" s="146">
        <f>SUM(G83:G84)</f>
        <v>0</v>
      </c>
      <c r="H82" s="146">
        <f>SUM(H83:H84)</f>
        <v>0</v>
      </c>
      <c r="I82" s="146">
        <f>SUM(I83:I84)</f>
        <v>0</v>
      </c>
    </row>
    <row r="83" spans="1:9" ht="12.75" hidden="1">
      <c r="A83" s="80"/>
      <c r="B83" s="81"/>
      <c r="C83" s="104" t="s">
        <v>273</v>
      </c>
      <c r="D83" s="105" t="s">
        <v>274</v>
      </c>
      <c r="E83" s="106">
        <v>2000</v>
      </c>
      <c r="F83" s="106">
        <v>0</v>
      </c>
      <c r="G83" s="106">
        <v>0</v>
      </c>
      <c r="H83" s="106">
        <v>0</v>
      </c>
      <c r="I83" s="106">
        <v>0</v>
      </c>
    </row>
    <row r="84" spans="1:9" ht="12.75" hidden="1">
      <c r="A84" s="80"/>
      <c r="B84" s="81"/>
      <c r="C84" s="104" t="s">
        <v>249</v>
      </c>
      <c r="D84" s="105" t="s">
        <v>250</v>
      </c>
      <c r="E84" s="89">
        <v>1000</v>
      </c>
      <c r="F84" s="89">
        <v>0</v>
      </c>
      <c r="G84" s="89">
        <v>0</v>
      </c>
      <c r="H84" s="89">
        <v>0</v>
      </c>
      <c r="I84" s="89">
        <v>0</v>
      </c>
    </row>
    <row r="85" spans="1:9" ht="12.75" hidden="1">
      <c r="A85" s="79"/>
      <c r="B85" s="143" t="s">
        <v>275</v>
      </c>
      <c r="C85" s="144"/>
      <c r="D85" s="145" t="s">
        <v>276</v>
      </c>
      <c r="E85" s="146">
        <f>SUM(E86:E87)</f>
        <v>652253</v>
      </c>
      <c r="F85" s="146">
        <f>SUM(F86:F87)</f>
        <v>609854</v>
      </c>
      <c r="G85" s="146">
        <f>SUM(G86:G87)</f>
        <v>609854</v>
      </c>
      <c r="H85" s="146">
        <f>SUM(H86:H87)</f>
        <v>609854</v>
      </c>
      <c r="I85" s="146">
        <f>SUM(I86:I87)</f>
        <v>609854</v>
      </c>
    </row>
    <row r="86" spans="1:9" ht="12.75" hidden="1">
      <c r="A86" s="80"/>
      <c r="B86" s="81"/>
      <c r="C86" s="104" t="s">
        <v>277</v>
      </c>
      <c r="D86" s="105" t="s">
        <v>278</v>
      </c>
      <c r="E86" s="106">
        <v>647253</v>
      </c>
      <c r="F86" s="106">
        <v>594854</v>
      </c>
      <c r="G86" s="106">
        <v>594854</v>
      </c>
      <c r="H86" s="106">
        <v>594854</v>
      </c>
      <c r="I86" s="106">
        <v>594854</v>
      </c>
    </row>
    <row r="87" spans="1:9" ht="13.5" hidden="1" thickBot="1">
      <c r="A87" s="80"/>
      <c r="B87" s="81"/>
      <c r="C87" s="93" t="s">
        <v>279</v>
      </c>
      <c r="D87" s="94" t="s">
        <v>280</v>
      </c>
      <c r="E87" s="112">
        <v>5000</v>
      </c>
      <c r="F87" s="112">
        <v>15000</v>
      </c>
      <c r="G87" s="112">
        <v>15000</v>
      </c>
      <c r="H87" s="112">
        <v>15000</v>
      </c>
      <c r="I87" s="112">
        <v>15000</v>
      </c>
    </row>
    <row r="88" spans="1:9" ht="15.75" hidden="1" thickBot="1">
      <c r="A88" s="74" t="s">
        <v>281</v>
      </c>
      <c r="B88" s="75"/>
      <c r="C88" s="76"/>
      <c r="D88" s="90" t="s">
        <v>282</v>
      </c>
      <c r="E88" s="78">
        <f>SUM(E89+E91+E93+E95)</f>
        <v>2703982</v>
      </c>
      <c r="F88" s="78">
        <f>SUM(F89+F91+F93+F95)</f>
        <v>2867010</v>
      </c>
      <c r="G88" s="78">
        <f>SUM(G89+G91+G93+G95)</f>
        <v>2867010</v>
      </c>
      <c r="H88" s="78">
        <f>SUM(H89+H91+H93+H95)</f>
        <v>2867010</v>
      </c>
      <c r="I88" s="78">
        <f>SUM(I89+I91+I93+I95)</f>
        <v>2867010</v>
      </c>
    </row>
    <row r="89" spans="1:9" ht="24" hidden="1">
      <c r="A89" s="91"/>
      <c r="B89" s="136" t="s">
        <v>283</v>
      </c>
      <c r="C89" s="137"/>
      <c r="D89" s="138" t="s">
        <v>284</v>
      </c>
      <c r="E89" s="139">
        <f>SUM(E90)</f>
        <v>1928477</v>
      </c>
      <c r="F89" s="139">
        <f>SUM(F90)</f>
        <v>2011349</v>
      </c>
      <c r="G89" s="139">
        <f>SUM(G90)</f>
        <v>2011349</v>
      </c>
      <c r="H89" s="139">
        <f>SUM(H90)</f>
        <v>2011349</v>
      </c>
      <c r="I89" s="139">
        <f>SUM(I90)</f>
        <v>2011349</v>
      </c>
    </row>
    <row r="90" spans="1:9" ht="12.75" hidden="1">
      <c r="A90" s="80"/>
      <c r="B90" s="107"/>
      <c r="C90" s="104" t="s">
        <v>285</v>
      </c>
      <c r="D90" s="105" t="s">
        <v>286</v>
      </c>
      <c r="E90" s="89">
        <v>1928477</v>
      </c>
      <c r="F90" s="89">
        <v>2011349</v>
      </c>
      <c r="G90" s="89">
        <v>2011349</v>
      </c>
      <c r="H90" s="89">
        <v>2011349</v>
      </c>
      <c r="I90" s="89">
        <v>2011349</v>
      </c>
    </row>
    <row r="91" spans="1:9" ht="12.75" hidden="1">
      <c r="A91" s="79"/>
      <c r="B91" s="143" t="s">
        <v>287</v>
      </c>
      <c r="C91" s="153"/>
      <c r="D91" s="145" t="s">
        <v>288</v>
      </c>
      <c r="E91" s="146">
        <f>SUM(E92)</f>
        <v>757714</v>
      </c>
      <c r="F91" s="146">
        <f>SUM(F92)</f>
        <v>847852</v>
      </c>
      <c r="G91" s="146">
        <f>SUM(G92)</f>
        <v>847852</v>
      </c>
      <c r="H91" s="146">
        <f>SUM(H92)</f>
        <v>847852</v>
      </c>
      <c r="I91" s="146">
        <f>SUM(I92)</f>
        <v>847852</v>
      </c>
    </row>
    <row r="92" spans="1:9" ht="12.75" hidden="1">
      <c r="A92" s="80"/>
      <c r="B92" s="92"/>
      <c r="C92" s="93" t="s">
        <v>285</v>
      </c>
      <c r="D92" s="94" t="s">
        <v>286</v>
      </c>
      <c r="E92" s="106">
        <v>757714</v>
      </c>
      <c r="F92" s="106">
        <v>847852</v>
      </c>
      <c r="G92" s="106">
        <v>847852</v>
      </c>
      <c r="H92" s="106">
        <v>847852</v>
      </c>
      <c r="I92" s="106">
        <v>847852</v>
      </c>
    </row>
    <row r="93" spans="1:9" ht="12.75" hidden="1">
      <c r="A93" s="79"/>
      <c r="B93" s="143" t="s">
        <v>289</v>
      </c>
      <c r="C93" s="153"/>
      <c r="D93" s="145" t="s">
        <v>290</v>
      </c>
      <c r="E93" s="146">
        <f>SUM(E94)</f>
        <v>1000</v>
      </c>
      <c r="F93" s="146">
        <f>SUM(F94)</f>
        <v>1000</v>
      </c>
      <c r="G93" s="146">
        <f>SUM(G94)</f>
        <v>1000</v>
      </c>
      <c r="H93" s="146">
        <f>SUM(H94)</f>
        <v>1000</v>
      </c>
      <c r="I93" s="146">
        <f>SUM(I94)</f>
        <v>1000</v>
      </c>
    </row>
    <row r="94" spans="1:9" ht="12.75" hidden="1">
      <c r="A94" s="80"/>
      <c r="B94" s="92"/>
      <c r="C94" s="104" t="s">
        <v>212</v>
      </c>
      <c r="D94" s="105" t="s">
        <v>213</v>
      </c>
      <c r="E94" s="106">
        <v>1000</v>
      </c>
      <c r="F94" s="106">
        <v>1000</v>
      </c>
      <c r="G94" s="106">
        <v>1000</v>
      </c>
      <c r="H94" s="106">
        <v>1000</v>
      </c>
      <c r="I94" s="106">
        <v>1000</v>
      </c>
    </row>
    <row r="95" spans="1:9" ht="12.75" hidden="1">
      <c r="A95" s="101"/>
      <c r="B95" s="143" t="s">
        <v>291</v>
      </c>
      <c r="C95" s="153"/>
      <c r="D95" s="145" t="s">
        <v>292</v>
      </c>
      <c r="E95" s="146">
        <f>SUM(E96)</f>
        <v>16791</v>
      </c>
      <c r="F95" s="146">
        <f>SUM(F96)</f>
        <v>6809</v>
      </c>
      <c r="G95" s="146">
        <f>SUM(G96)</f>
        <v>6809</v>
      </c>
      <c r="H95" s="146">
        <f>SUM(H96)</f>
        <v>6809</v>
      </c>
      <c r="I95" s="146">
        <f>SUM(I96)</f>
        <v>6809</v>
      </c>
    </row>
    <row r="96" spans="1:9" ht="13.5" hidden="1" thickBot="1">
      <c r="A96" s="101"/>
      <c r="B96" s="92"/>
      <c r="C96" s="104" t="s">
        <v>285</v>
      </c>
      <c r="D96" s="105" t="s">
        <v>286</v>
      </c>
      <c r="E96" s="106">
        <v>16791</v>
      </c>
      <c r="F96" s="106">
        <v>6809</v>
      </c>
      <c r="G96" s="106">
        <v>6809</v>
      </c>
      <c r="H96" s="106">
        <v>6809</v>
      </c>
      <c r="I96" s="106">
        <v>6809</v>
      </c>
    </row>
    <row r="97" spans="1:9" ht="15.75" hidden="1" thickBot="1">
      <c r="A97" s="74" t="s">
        <v>293</v>
      </c>
      <c r="B97" s="75"/>
      <c r="C97" s="76"/>
      <c r="D97" s="90" t="s">
        <v>294</v>
      </c>
      <c r="E97" s="78">
        <f>SUM(E98+E100+E102)</f>
        <v>49641</v>
      </c>
      <c r="F97" s="78">
        <f>SUM(F98+F100+F102)</f>
        <v>35000</v>
      </c>
      <c r="G97" s="78">
        <f>SUM(G98+G100+G102)</f>
        <v>35000</v>
      </c>
      <c r="H97" s="78">
        <f>SUM(H98+H100+H102)</f>
        <v>35000</v>
      </c>
      <c r="I97" s="78">
        <f>SUM(I98+I100+I102)</f>
        <v>35000</v>
      </c>
    </row>
    <row r="98" spans="1:9" ht="12.75" hidden="1">
      <c r="A98" s="91"/>
      <c r="B98" s="136" t="s">
        <v>295</v>
      </c>
      <c r="C98" s="137"/>
      <c r="D98" s="138" t="s">
        <v>296</v>
      </c>
      <c r="E98" s="139">
        <f>SUM(E99)</f>
        <v>7144</v>
      </c>
      <c r="F98" s="139">
        <f>SUM(F99)</f>
        <v>0</v>
      </c>
      <c r="G98" s="139">
        <f>SUM(G99)</f>
        <v>0</v>
      </c>
      <c r="H98" s="139">
        <f>SUM(H99)</f>
        <v>0</v>
      </c>
      <c r="I98" s="139">
        <f>SUM(I99)</f>
        <v>0</v>
      </c>
    </row>
    <row r="99" spans="1:9" ht="22.5" hidden="1">
      <c r="A99" s="85"/>
      <c r="B99" s="86"/>
      <c r="C99" s="104" t="s">
        <v>297</v>
      </c>
      <c r="D99" s="105" t="s">
        <v>298</v>
      </c>
      <c r="E99" s="117">
        <v>7144</v>
      </c>
      <c r="F99" s="117">
        <v>0</v>
      </c>
      <c r="G99" s="117">
        <v>0</v>
      </c>
      <c r="H99" s="117">
        <v>0</v>
      </c>
      <c r="I99" s="117">
        <v>0</v>
      </c>
    </row>
    <row r="100" spans="1:9" ht="12.75" hidden="1">
      <c r="A100" s="85"/>
      <c r="B100" s="143" t="s">
        <v>300</v>
      </c>
      <c r="C100" s="153"/>
      <c r="D100" s="145" t="s">
        <v>301</v>
      </c>
      <c r="E100" s="146">
        <f>SUM(E101)</f>
        <v>36000</v>
      </c>
      <c r="F100" s="146">
        <f>SUM(F101)</f>
        <v>35000</v>
      </c>
      <c r="G100" s="146">
        <f>SUM(G101)</f>
        <v>35000</v>
      </c>
      <c r="H100" s="146">
        <f>SUM(H101)</f>
        <v>35000</v>
      </c>
      <c r="I100" s="146">
        <f>SUM(I101)</f>
        <v>35000</v>
      </c>
    </row>
    <row r="101" spans="1:9" ht="12.75" hidden="1">
      <c r="A101" s="85"/>
      <c r="B101" s="86"/>
      <c r="C101" s="118" t="s">
        <v>205</v>
      </c>
      <c r="D101" s="119" t="s">
        <v>302</v>
      </c>
      <c r="E101" s="117">
        <v>36000</v>
      </c>
      <c r="F101" s="117">
        <v>35000</v>
      </c>
      <c r="G101" s="117">
        <v>35000</v>
      </c>
      <c r="H101" s="117">
        <v>35000</v>
      </c>
      <c r="I101" s="117">
        <v>35000</v>
      </c>
    </row>
    <row r="102" spans="1:9" ht="12.75" hidden="1">
      <c r="A102" s="120"/>
      <c r="B102" s="143" t="s">
        <v>338</v>
      </c>
      <c r="C102" s="144"/>
      <c r="D102" s="145" t="s">
        <v>235</v>
      </c>
      <c r="E102" s="146">
        <f>SUM(E103)</f>
        <v>6497</v>
      </c>
      <c r="F102" s="146">
        <f>SUM(F103)</f>
        <v>0</v>
      </c>
      <c r="G102" s="146">
        <f>SUM(G103)</f>
        <v>0</v>
      </c>
      <c r="H102" s="146">
        <f>SUM(H103)</f>
        <v>0</v>
      </c>
      <c r="I102" s="146">
        <f>SUM(I103)</f>
        <v>0</v>
      </c>
    </row>
    <row r="103" spans="1:9" ht="23.25" hidden="1" thickBot="1">
      <c r="A103" s="85"/>
      <c r="B103" s="86"/>
      <c r="C103" s="104" t="s">
        <v>297</v>
      </c>
      <c r="D103" s="105" t="s">
        <v>298</v>
      </c>
      <c r="E103" s="117">
        <v>6497</v>
      </c>
      <c r="F103" s="117">
        <v>0</v>
      </c>
      <c r="G103" s="117">
        <v>0</v>
      </c>
      <c r="H103" s="117">
        <v>0</v>
      </c>
      <c r="I103" s="117">
        <v>0</v>
      </c>
    </row>
    <row r="104" spans="1:9" ht="15.75" hidden="1" thickBot="1">
      <c r="A104" s="74" t="s">
        <v>303</v>
      </c>
      <c r="B104" s="75"/>
      <c r="C104" s="76"/>
      <c r="D104" s="90" t="s">
        <v>304</v>
      </c>
      <c r="E104" s="78">
        <f aca="true" t="shared" si="4" ref="E104:I105">SUM(E105)</f>
        <v>33000</v>
      </c>
      <c r="F104" s="78">
        <f t="shared" si="4"/>
        <v>32000</v>
      </c>
      <c r="G104" s="78">
        <f t="shared" si="4"/>
        <v>32000</v>
      </c>
      <c r="H104" s="78">
        <f t="shared" si="4"/>
        <v>32000</v>
      </c>
      <c r="I104" s="78">
        <f t="shared" si="4"/>
        <v>32000</v>
      </c>
    </row>
    <row r="105" spans="1:9" ht="12.75" hidden="1">
      <c r="A105" s="91"/>
      <c r="B105" s="136" t="s">
        <v>305</v>
      </c>
      <c r="C105" s="137"/>
      <c r="D105" s="138" t="s">
        <v>306</v>
      </c>
      <c r="E105" s="139">
        <f t="shared" si="4"/>
        <v>33000</v>
      </c>
      <c r="F105" s="139">
        <f t="shared" si="4"/>
        <v>32000</v>
      </c>
      <c r="G105" s="139">
        <f t="shared" si="4"/>
        <v>32000</v>
      </c>
      <c r="H105" s="139">
        <f t="shared" si="4"/>
        <v>32000</v>
      </c>
      <c r="I105" s="139">
        <f t="shared" si="4"/>
        <v>32000</v>
      </c>
    </row>
    <row r="106" spans="1:9" ht="13.5" hidden="1" thickBot="1">
      <c r="A106" s="80"/>
      <c r="B106" s="92"/>
      <c r="C106" s="104" t="s">
        <v>307</v>
      </c>
      <c r="D106" s="105" t="s">
        <v>308</v>
      </c>
      <c r="E106" s="89">
        <v>33000</v>
      </c>
      <c r="F106" s="89">
        <v>32000</v>
      </c>
      <c r="G106" s="89">
        <v>32000</v>
      </c>
      <c r="H106" s="89">
        <v>32000</v>
      </c>
      <c r="I106" s="89">
        <v>32000</v>
      </c>
    </row>
    <row r="107" spans="1:9" ht="15.75" hidden="1" thickBot="1">
      <c r="A107" s="74" t="s">
        <v>309</v>
      </c>
      <c r="B107" s="75"/>
      <c r="C107" s="76"/>
      <c r="D107" s="90" t="s">
        <v>310</v>
      </c>
      <c r="E107" s="78">
        <f>SUM(E108+E110+E112+E114+E117+E119+E121+E123)</f>
        <v>1567788</v>
      </c>
      <c r="F107" s="78">
        <f>SUM(F108+F110+F112+F114+F117+F119+F121+F123)</f>
        <v>1672000</v>
      </c>
      <c r="G107" s="78">
        <f>SUM(G108+G110+G112+G114+G117+G119+G121+G123)</f>
        <v>1672000</v>
      </c>
      <c r="H107" s="78">
        <f>SUM(H108+H110+H112+H114+H117+H119+H121+H123)</f>
        <v>1672000</v>
      </c>
      <c r="I107" s="78">
        <f>SUM(I108+I110+I112+I114+I117+I119+I121+I123)</f>
        <v>1672000</v>
      </c>
    </row>
    <row r="108" spans="1:9" ht="12.75" hidden="1">
      <c r="A108" s="91"/>
      <c r="B108" s="136" t="s">
        <v>311</v>
      </c>
      <c r="C108" s="154"/>
      <c r="D108" s="138" t="s">
        <v>312</v>
      </c>
      <c r="E108" s="139">
        <f>SUM(E109)</f>
        <v>7560</v>
      </c>
      <c r="F108" s="139">
        <f>SUM(F109)</f>
        <v>0</v>
      </c>
      <c r="G108" s="139">
        <f>SUM(G109)</f>
        <v>0</v>
      </c>
      <c r="H108" s="139">
        <f>SUM(H109)</f>
        <v>0</v>
      </c>
      <c r="I108" s="139">
        <f>SUM(I109)</f>
        <v>0</v>
      </c>
    </row>
    <row r="109" spans="1:9" ht="33.75" hidden="1">
      <c r="A109" s="80"/>
      <c r="B109" s="121"/>
      <c r="C109" s="104" t="s">
        <v>231</v>
      </c>
      <c r="D109" s="105" t="s">
        <v>232</v>
      </c>
      <c r="E109" s="89">
        <v>7560</v>
      </c>
      <c r="F109" s="89">
        <v>0</v>
      </c>
      <c r="G109" s="89">
        <v>0</v>
      </c>
      <c r="H109" s="89">
        <v>0</v>
      </c>
      <c r="I109" s="89">
        <v>0</v>
      </c>
    </row>
    <row r="110" spans="1:9" ht="24" hidden="1">
      <c r="A110" s="91"/>
      <c r="B110" s="136" t="s">
        <v>313</v>
      </c>
      <c r="C110" s="137"/>
      <c r="D110" s="138" t="s">
        <v>542</v>
      </c>
      <c r="E110" s="139">
        <f>SUM(E111)</f>
        <v>1114320</v>
      </c>
      <c r="F110" s="139">
        <f>SUM(F111)</f>
        <v>1428000</v>
      </c>
      <c r="G110" s="139">
        <f>SUM(G111)</f>
        <v>1428000</v>
      </c>
      <c r="H110" s="139">
        <f>SUM(H111)</f>
        <v>1428000</v>
      </c>
      <c r="I110" s="139">
        <f>SUM(I111)</f>
        <v>1428000</v>
      </c>
    </row>
    <row r="111" spans="1:9" ht="33.75" hidden="1">
      <c r="A111" s="91"/>
      <c r="B111" s="122"/>
      <c r="C111" s="104" t="s">
        <v>223</v>
      </c>
      <c r="D111" s="105" t="s">
        <v>224</v>
      </c>
      <c r="E111" s="89">
        <v>1114320</v>
      </c>
      <c r="F111" s="89">
        <v>1428000</v>
      </c>
      <c r="G111" s="89">
        <v>1428000</v>
      </c>
      <c r="H111" s="89">
        <v>1428000</v>
      </c>
      <c r="I111" s="89">
        <v>1428000</v>
      </c>
    </row>
    <row r="112" spans="1:9" ht="36" hidden="1">
      <c r="A112" s="91"/>
      <c r="B112" s="143" t="s">
        <v>315</v>
      </c>
      <c r="C112" s="144"/>
      <c r="D112" s="145" t="s">
        <v>316</v>
      </c>
      <c r="E112" s="146">
        <f>SUM(E113)</f>
        <v>6603</v>
      </c>
      <c r="F112" s="146">
        <f>SUM(F113)</f>
        <v>6000</v>
      </c>
      <c r="G112" s="146">
        <f>SUM(G113)</f>
        <v>6000</v>
      </c>
      <c r="H112" s="146">
        <f>SUM(H113)</f>
        <v>6000</v>
      </c>
      <c r="I112" s="146">
        <f>SUM(I113)</f>
        <v>6000</v>
      </c>
    </row>
    <row r="113" spans="1:9" ht="33.75" hidden="1">
      <c r="A113" s="91"/>
      <c r="B113" s="122"/>
      <c r="C113" s="104" t="s">
        <v>223</v>
      </c>
      <c r="D113" s="105" t="s">
        <v>224</v>
      </c>
      <c r="E113" s="89">
        <v>6603</v>
      </c>
      <c r="F113" s="89">
        <v>6000</v>
      </c>
      <c r="G113" s="89">
        <v>6000</v>
      </c>
      <c r="H113" s="89">
        <v>6000</v>
      </c>
      <c r="I113" s="89">
        <v>6000</v>
      </c>
    </row>
    <row r="114" spans="1:9" ht="24" hidden="1">
      <c r="A114" s="91"/>
      <c r="B114" s="143" t="s">
        <v>317</v>
      </c>
      <c r="C114" s="144"/>
      <c r="D114" s="145" t="s">
        <v>543</v>
      </c>
      <c r="E114" s="146">
        <f>SUM(E115:E116)</f>
        <v>199386</v>
      </c>
      <c r="F114" s="146">
        <f>SUM(F115:F116)</f>
        <v>142000</v>
      </c>
      <c r="G114" s="146">
        <f>SUM(G115:G116)</f>
        <v>142000</v>
      </c>
      <c r="H114" s="146">
        <f>SUM(H115:H116)</f>
        <v>142000</v>
      </c>
      <c r="I114" s="146">
        <f>SUM(I115:I116)</f>
        <v>142000</v>
      </c>
    </row>
    <row r="115" spans="1:9" ht="33.75" hidden="1">
      <c r="A115" s="80"/>
      <c r="B115" s="109"/>
      <c r="C115" s="87">
        <v>2010</v>
      </c>
      <c r="D115" s="105" t="s">
        <v>224</v>
      </c>
      <c r="E115" s="89">
        <v>59441</v>
      </c>
      <c r="F115" s="89">
        <v>42000</v>
      </c>
      <c r="G115" s="89">
        <v>42000</v>
      </c>
      <c r="H115" s="89">
        <v>42000</v>
      </c>
      <c r="I115" s="89">
        <v>42000</v>
      </c>
    </row>
    <row r="116" spans="1:9" ht="22.5" hidden="1">
      <c r="A116" s="80"/>
      <c r="B116" s="123"/>
      <c r="C116" s="87">
        <v>2030</v>
      </c>
      <c r="D116" s="105" t="s">
        <v>298</v>
      </c>
      <c r="E116" s="89">
        <v>139945</v>
      </c>
      <c r="F116" s="89">
        <v>100000</v>
      </c>
      <c r="G116" s="89">
        <v>100000</v>
      </c>
      <c r="H116" s="89">
        <v>100000</v>
      </c>
      <c r="I116" s="89">
        <v>100000</v>
      </c>
    </row>
    <row r="117" spans="1:9" ht="12.75" hidden="1">
      <c r="A117" s="124"/>
      <c r="B117" s="155">
        <v>85219</v>
      </c>
      <c r="C117" s="156"/>
      <c r="D117" s="145" t="s">
        <v>319</v>
      </c>
      <c r="E117" s="146">
        <f>SUM(E118)</f>
        <v>82000</v>
      </c>
      <c r="F117" s="146">
        <f>SUM(F118)</f>
        <v>76000</v>
      </c>
      <c r="G117" s="146">
        <f>SUM(G118)</f>
        <v>76000</v>
      </c>
      <c r="H117" s="146">
        <f>SUM(H118)</f>
        <v>76000</v>
      </c>
      <c r="I117" s="146">
        <f>SUM(I118)</f>
        <v>76000</v>
      </c>
    </row>
    <row r="118" spans="1:9" ht="22.5" hidden="1">
      <c r="A118" s="80"/>
      <c r="B118" s="125"/>
      <c r="C118" s="87">
        <v>2030</v>
      </c>
      <c r="D118" s="105" t="s">
        <v>298</v>
      </c>
      <c r="E118" s="89">
        <v>82000</v>
      </c>
      <c r="F118" s="89">
        <v>76000</v>
      </c>
      <c r="G118" s="89">
        <v>76000</v>
      </c>
      <c r="H118" s="89">
        <v>76000</v>
      </c>
      <c r="I118" s="89">
        <v>76000</v>
      </c>
    </row>
    <row r="119" spans="1:9" ht="12.75" hidden="1">
      <c r="A119" s="91"/>
      <c r="B119" s="143" t="s">
        <v>339</v>
      </c>
      <c r="C119" s="144"/>
      <c r="D119" s="145" t="s">
        <v>496</v>
      </c>
      <c r="E119" s="146">
        <f>SUM(E120)</f>
        <v>0</v>
      </c>
      <c r="F119" s="146">
        <f>SUM(F120)</f>
        <v>0</v>
      </c>
      <c r="G119" s="146">
        <f>SUM(G120)</f>
        <v>0</v>
      </c>
      <c r="H119" s="146">
        <f>SUM(H120)</f>
        <v>0</v>
      </c>
      <c r="I119" s="146">
        <f>SUM(I120)</f>
        <v>0</v>
      </c>
    </row>
    <row r="120" spans="1:9" ht="33.75" hidden="1">
      <c r="A120" s="80"/>
      <c r="B120" s="109"/>
      <c r="C120" s="87">
        <v>2010</v>
      </c>
      <c r="D120" s="105" t="s">
        <v>224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</row>
    <row r="121" spans="1:9" ht="12.75" hidden="1">
      <c r="A121" s="91"/>
      <c r="B121" s="143" t="s">
        <v>340</v>
      </c>
      <c r="C121" s="144"/>
      <c r="D121" s="145" t="s">
        <v>341</v>
      </c>
      <c r="E121" s="146">
        <f>SUM(E122)</f>
        <v>101919</v>
      </c>
      <c r="F121" s="146">
        <f>SUM(F122)</f>
        <v>0</v>
      </c>
      <c r="G121" s="146">
        <f>SUM(G122)</f>
        <v>0</v>
      </c>
      <c r="H121" s="146">
        <f>SUM(H122)</f>
        <v>0</v>
      </c>
      <c r="I121" s="146">
        <f>SUM(I122)</f>
        <v>0</v>
      </c>
    </row>
    <row r="122" spans="1:9" ht="33.75" hidden="1">
      <c r="A122" s="80"/>
      <c r="B122" s="109"/>
      <c r="C122" s="87">
        <v>2010</v>
      </c>
      <c r="D122" s="105" t="s">
        <v>224</v>
      </c>
      <c r="E122" s="89">
        <v>101919</v>
      </c>
      <c r="F122" s="89">
        <v>0</v>
      </c>
      <c r="G122" s="89">
        <v>0</v>
      </c>
      <c r="H122" s="89">
        <v>0</v>
      </c>
      <c r="I122" s="89">
        <v>0</v>
      </c>
    </row>
    <row r="123" spans="1:9" ht="12.75" hidden="1">
      <c r="A123" s="126"/>
      <c r="B123" s="155">
        <v>85295</v>
      </c>
      <c r="C123" s="157"/>
      <c r="D123" s="145" t="s">
        <v>235</v>
      </c>
      <c r="E123" s="146">
        <f>SUM(E124)</f>
        <v>56000</v>
      </c>
      <c r="F123" s="146">
        <f>SUM(F124)</f>
        <v>20000</v>
      </c>
      <c r="G123" s="146">
        <f>SUM(G124)</f>
        <v>20000</v>
      </c>
      <c r="H123" s="146">
        <f>SUM(H124)</f>
        <v>20000</v>
      </c>
      <c r="I123" s="146">
        <f>SUM(I124)</f>
        <v>20000</v>
      </c>
    </row>
    <row r="124" spans="1:9" ht="23.25" hidden="1" thickBot="1">
      <c r="A124" s="126"/>
      <c r="B124" s="125"/>
      <c r="C124" s="87">
        <v>2030</v>
      </c>
      <c r="D124" s="105" t="s">
        <v>298</v>
      </c>
      <c r="E124" s="89">
        <v>56000</v>
      </c>
      <c r="F124" s="89">
        <v>20000</v>
      </c>
      <c r="G124" s="89">
        <v>20000</v>
      </c>
      <c r="H124" s="89">
        <v>20000</v>
      </c>
      <c r="I124" s="89">
        <v>20000</v>
      </c>
    </row>
    <row r="125" spans="1:9" ht="15.75" hidden="1" thickBot="1">
      <c r="A125" s="74" t="s">
        <v>320</v>
      </c>
      <c r="B125" s="75"/>
      <c r="C125" s="76"/>
      <c r="D125" s="90" t="s">
        <v>321</v>
      </c>
      <c r="E125" s="78">
        <f>SUM(E126+E129)</f>
        <v>123629</v>
      </c>
      <c r="F125" s="78">
        <f>SUM(F126+F129)</f>
        <v>0</v>
      </c>
      <c r="G125" s="78">
        <f>SUM(G126+G129)</f>
        <v>0</v>
      </c>
      <c r="H125" s="78">
        <f>SUM(H126+H129)</f>
        <v>0</v>
      </c>
      <c r="I125" s="78">
        <f>SUM(I126+I129)</f>
        <v>0</v>
      </c>
    </row>
    <row r="126" spans="1:9" ht="24" hidden="1">
      <c r="A126" s="91"/>
      <c r="B126" s="136" t="s">
        <v>342</v>
      </c>
      <c r="C126" s="154"/>
      <c r="D126" s="138" t="s">
        <v>444</v>
      </c>
      <c r="E126" s="139">
        <f>SUM(E127:E128)</f>
        <v>30621</v>
      </c>
      <c r="F126" s="139">
        <f>SUM(F127)</f>
        <v>0</v>
      </c>
      <c r="G126" s="139">
        <f>SUM(G127)</f>
        <v>0</v>
      </c>
      <c r="H126" s="139">
        <f>SUM(H127)</f>
        <v>0</v>
      </c>
      <c r="I126" s="139">
        <f>SUM(I127)</f>
        <v>0</v>
      </c>
    </row>
    <row r="127" spans="1:9" ht="12.75" hidden="1">
      <c r="A127" s="80"/>
      <c r="B127" s="125"/>
      <c r="C127" s="104" t="s">
        <v>227</v>
      </c>
      <c r="D127" s="105" t="s">
        <v>228</v>
      </c>
      <c r="E127" s="89">
        <v>11900</v>
      </c>
      <c r="F127" s="89">
        <v>0</v>
      </c>
      <c r="G127" s="89">
        <v>0</v>
      </c>
      <c r="H127" s="89">
        <v>0</v>
      </c>
      <c r="I127" s="89">
        <v>0</v>
      </c>
    </row>
    <row r="128" spans="1:9" ht="33.75" hidden="1">
      <c r="A128" s="80"/>
      <c r="B128" s="121"/>
      <c r="C128" s="104" t="s">
        <v>231</v>
      </c>
      <c r="D128" s="105" t="s">
        <v>232</v>
      </c>
      <c r="E128" s="89">
        <v>18721</v>
      </c>
      <c r="F128" s="89">
        <v>0</v>
      </c>
      <c r="G128" s="89">
        <v>0</v>
      </c>
      <c r="H128" s="89">
        <v>0</v>
      </c>
      <c r="I128" s="89">
        <v>0</v>
      </c>
    </row>
    <row r="129" spans="1:9" ht="12.75" hidden="1">
      <c r="A129" s="91"/>
      <c r="B129" s="136" t="s">
        <v>322</v>
      </c>
      <c r="C129" s="154"/>
      <c r="D129" s="138" t="s">
        <v>323</v>
      </c>
      <c r="E129" s="139">
        <f>SUM(E130)</f>
        <v>93008</v>
      </c>
      <c r="F129" s="139">
        <f>SUM(F130)</f>
        <v>0</v>
      </c>
      <c r="G129" s="139">
        <f>SUM(G130)</f>
        <v>0</v>
      </c>
      <c r="H129" s="139">
        <f>SUM(H130)</f>
        <v>0</v>
      </c>
      <c r="I129" s="139">
        <f>SUM(I130)</f>
        <v>0</v>
      </c>
    </row>
    <row r="130" spans="1:9" ht="23.25" hidden="1" thickBot="1">
      <c r="A130" s="80"/>
      <c r="B130" s="125"/>
      <c r="C130" s="87">
        <v>2030</v>
      </c>
      <c r="D130" s="105" t="s">
        <v>298</v>
      </c>
      <c r="E130" s="89">
        <v>93008</v>
      </c>
      <c r="F130" s="89">
        <v>0</v>
      </c>
      <c r="G130" s="89">
        <v>0</v>
      </c>
      <c r="H130" s="89">
        <v>0</v>
      </c>
      <c r="I130" s="89">
        <v>0</v>
      </c>
    </row>
    <row r="131" spans="1:9" ht="15.75" hidden="1" thickBot="1">
      <c r="A131" s="127">
        <v>900</v>
      </c>
      <c r="B131" s="128"/>
      <c r="C131" s="129"/>
      <c r="D131" s="90" t="s">
        <v>324</v>
      </c>
      <c r="E131" s="78">
        <f>SUM(E132+E137)</f>
        <v>45224</v>
      </c>
      <c r="F131" s="78">
        <f>SUM(F132+F137)</f>
        <v>17100</v>
      </c>
      <c r="G131" s="78">
        <f>SUM(G132+G137)</f>
        <v>17100</v>
      </c>
      <c r="H131" s="78">
        <f>SUM(H132+H137)</f>
        <v>17100</v>
      </c>
      <c r="I131" s="78">
        <f>SUM(I132+I137)</f>
        <v>17100</v>
      </c>
    </row>
    <row r="132" spans="1:9" ht="12.75" hidden="1">
      <c r="A132" s="130"/>
      <c r="B132" s="158">
        <v>90001</v>
      </c>
      <c r="C132" s="159"/>
      <c r="D132" s="138" t="s">
        <v>325</v>
      </c>
      <c r="E132" s="139">
        <f>SUM(E133:E136)</f>
        <v>37224</v>
      </c>
      <c r="F132" s="139">
        <f>SUM(F133:F136)</f>
        <v>12100</v>
      </c>
      <c r="G132" s="139">
        <f>SUM(G133:G136)</f>
        <v>12100</v>
      </c>
      <c r="H132" s="139">
        <f>SUM(H133:H136)</f>
        <v>12100</v>
      </c>
      <c r="I132" s="139">
        <f>SUM(I133:I136)</f>
        <v>12100</v>
      </c>
    </row>
    <row r="133" spans="1:9" ht="12.75" hidden="1">
      <c r="A133" s="85"/>
      <c r="B133" s="131"/>
      <c r="C133" s="118" t="s">
        <v>205</v>
      </c>
      <c r="D133" s="119" t="s">
        <v>302</v>
      </c>
      <c r="E133" s="117">
        <v>100</v>
      </c>
      <c r="F133" s="117">
        <v>100</v>
      </c>
      <c r="G133" s="117">
        <v>100</v>
      </c>
      <c r="H133" s="117">
        <v>100</v>
      </c>
      <c r="I133" s="117">
        <v>100</v>
      </c>
    </row>
    <row r="134" spans="1:9" ht="12.75" hidden="1">
      <c r="A134" s="124"/>
      <c r="B134" s="115"/>
      <c r="C134" s="104" t="s">
        <v>208</v>
      </c>
      <c r="D134" s="105" t="s">
        <v>326</v>
      </c>
      <c r="E134" s="89">
        <v>900</v>
      </c>
      <c r="F134" s="89">
        <v>0</v>
      </c>
      <c r="G134" s="89">
        <v>0</v>
      </c>
      <c r="H134" s="89">
        <v>0</v>
      </c>
      <c r="I134" s="89">
        <v>0</v>
      </c>
    </row>
    <row r="135" spans="1:9" ht="12.75" hidden="1">
      <c r="A135" s="126"/>
      <c r="B135" s="125"/>
      <c r="C135" s="104" t="s">
        <v>227</v>
      </c>
      <c r="D135" s="88" t="s">
        <v>228</v>
      </c>
      <c r="E135" s="89">
        <v>25000</v>
      </c>
      <c r="F135" s="89">
        <v>12000</v>
      </c>
      <c r="G135" s="89">
        <v>12000</v>
      </c>
      <c r="H135" s="89">
        <v>12000</v>
      </c>
      <c r="I135" s="89">
        <v>12000</v>
      </c>
    </row>
    <row r="136" spans="1:9" ht="22.5" hidden="1">
      <c r="A136" s="80"/>
      <c r="B136" s="125"/>
      <c r="C136" s="87">
        <v>2320</v>
      </c>
      <c r="D136" s="88" t="s">
        <v>329</v>
      </c>
      <c r="E136" s="89">
        <v>11224</v>
      </c>
      <c r="F136" s="89">
        <v>0</v>
      </c>
      <c r="G136" s="89">
        <v>0</v>
      </c>
      <c r="H136" s="89">
        <v>0</v>
      </c>
      <c r="I136" s="89">
        <v>0</v>
      </c>
    </row>
    <row r="137" spans="1:9" ht="12.75" hidden="1">
      <c r="A137" s="126"/>
      <c r="B137" s="155">
        <v>90002</v>
      </c>
      <c r="C137" s="156"/>
      <c r="D137" s="145" t="s">
        <v>327</v>
      </c>
      <c r="E137" s="146">
        <f>SUM(E138)</f>
        <v>8000</v>
      </c>
      <c r="F137" s="146">
        <f>SUM(F138)</f>
        <v>5000</v>
      </c>
      <c r="G137" s="146">
        <f>SUM(G138)</f>
        <v>5000</v>
      </c>
      <c r="H137" s="146">
        <f>SUM(H138)</f>
        <v>5000</v>
      </c>
      <c r="I137" s="146">
        <f>SUM(I138)</f>
        <v>5000</v>
      </c>
    </row>
    <row r="138" spans="1:9" ht="13.5" hidden="1" thickBot="1">
      <c r="A138" s="124"/>
      <c r="B138" s="115"/>
      <c r="C138" s="104" t="s">
        <v>208</v>
      </c>
      <c r="D138" s="105" t="s">
        <v>328</v>
      </c>
      <c r="E138" s="89">
        <v>8000</v>
      </c>
      <c r="F138" s="89">
        <v>5000</v>
      </c>
      <c r="G138" s="89">
        <v>5000</v>
      </c>
      <c r="H138" s="89">
        <v>5000</v>
      </c>
      <c r="I138" s="89">
        <v>5000</v>
      </c>
    </row>
    <row r="139" spans="1:9" ht="15.75" hidden="1" thickBot="1">
      <c r="A139" s="127">
        <v>926</v>
      </c>
      <c r="B139" s="128"/>
      <c r="C139" s="129"/>
      <c r="D139" s="90" t="s">
        <v>330</v>
      </c>
      <c r="E139" s="78">
        <f>SUM(E140)</f>
        <v>7617</v>
      </c>
      <c r="F139" s="78">
        <f>SUM(F140)</f>
        <v>0</v>
      </c>
      <c r="G139" s="78">
        <f>SUM(G140)</f>
        <v>0</v>
      </c>
      <c r="H139" s="78">
        <f>SUM(H140)</f>
        <v>0</v>
      </c>
      <c r="I139" s="78">
        <f>SUM(I140)</f>
        <v>0</v>
      </c>
    </row>
    <row r="140" spans="1:9" ht="12.75" hidden="1">
      <c r="A140" s="126"/>
      <c r="B140" s="155">
        <v>92695</v>
      </c>
      <c r="C140" s="157"/>
      <c r="D140" s="145" t="s">
        <v>235</v>
      </c>
      <c r="E140" s="146">
        <f>SUM(E141:E143)</f>
        <v>7617</v>
      </c>
      <c r="F140" s="146">
        <f>SUM(F141:F143)</f>
        <v>0</v>
      </c>
      <c r="G140" s="146">
        <f>SUM(G141:G143)</f>
        <v>0</v>
      </c>
      <c r="H140" s="146">
        <f>SUM(H141:H143)</f>
        <v>0</v>
      </c>
      <c r="I140" s="146">
        <f>SUM(I141:I143)</f>
        <v>0</v>
      </c>
    </row>
    <row r="141" spans="1:9" ht="12.75" hidden="1">
      <c r="A141" s="101"/>
      <c r="B141" s="102"/>
      <c r="C141" s="104" t="s">
        <v>227</v>
      </c>
      <c r="D141" s="116" t="s">
        <v>228</v>
      </c>
      <c r="E141" s="103">
        <v>1117</v>
      </c>
      <c r="F141" s="89">
        <v>0</v>
      </c>
      <c r="G141" s="89">
        <v>0</v>
      </c>
      <c r="H141" s="89">
        <v>0</v>
      </c>
      <c r="I141" s="89">
        <v>0</v>
      </c>
    </row>
    <row r="142" spans="1:9" ht="33.75" hidden="1">
      <c r="A142" s="80"/>
      <c r="B142" s="108"/>
      <c r="C142" s="104" t="s">
        <v>231</v>
      </c>
      <c r="D142" s="105" t="s">
        <v>232</v>
      </c>
      <c r="E142" s="89">
        <v>500</v>
      </c>
      <c r="F142" s="89">
        <v>0</v>
      </c>
      <c r="G142" s="89">
        <v>0</v>
      </c>
      <c r="H142" s="89">
        <v>0</v>
      </c>
      <c r="I142" s="89">
        <v>0</v>
      </c>
    </row>
    <row r="143" spans="1:9" ht="23.25" hidden="1" thickBot="1">
      <c r="A143" s="80"/>
      <c r="B143" s="108"/>
      <c r="C143" s="104" t="s">
        <v>343</v>
      </c>
      <c r="D143" s="105" t="s">
        <v>545</v>
      </c>
      <c r="E143" s="89">
        <v>6000</v>
      </c>
      <c r="F143" s="89">
        <v>0</v>
      </c>
      <c r="G143" s="89">
        <v>0</v>
      </c>
      <c r="H143" s="89">
        <v>0</v>
      </c>
      <c r="I143" s="89">
        <v>0</v>
      </c>
    </row>
    <row r="144" spans="1:9" ht="15.75" customHeight="1" thickBot="1">
      <c r="A144" s="409" t="s">
        <v>331</v>
      </c>
      <c r="B144" s="410"/>
      <c r="C144" s="410"/>
      <c r="D144" s="411"/>
      <c r="E144" s="78">
        <f>SUM(E7+E18+E21+E24+E33+E36+E48+E53+E56+E61+E88+E97+E104+E107+E125+E131+E139)</f>
        <v>7347831</v>
      </c>
      <c r="F144" s="78">
        <f>SUM(F7)</f>
        <v>871680</v>
      </c>
      <c r="G144" s="78">
        <f>SUM(G7)</f>
        <v>0</v>
      </c>
      <c r="H144" s="78">
        <f>SUM(H7)</f>
        <v>162966</v>
      </c>
      <c r="I144" s="78">
        <f>SUM(I7)</f>
        <v>708714</v>
      </c>
    </row>
    <row r="145" spans="1:9" s="166" customFormat="1" ht="12.75">
      <c r="A145" s="169"/>
      <c r="B145" s="170"/>
      <c r="C145" s="170"/>
      <c r="D145" s="171"/>
      <c r="E145" s="172"/>
      <c r="F145" s="172"/>
      <c r="G145" s="172"/>
      <c r="H145" s="172"/>
      <c r="I145" s="172"/>
    </row>
    <row r="146" spans="3:9" s="166" customFormat="1" ht="12.75">
      <c r="C146" s="173"/>
      <c r="D146" s="167"/>
      <c r="E146" s="168"/>
      <c r="F146" s="168"/>
      <c r="G146" s="168"/>
      <c r="H146" s="168"/>
      <c r="I146" s="168"/>
    </row>
    <row r="147" spans="3:9" s="166" customFormat="1" ht="12.75">
      <c r="C147" s="173"/>
      <c r="D147" s="167"/>
      <c r="E147" s="168"/>
      <c r="F147" s="168"/>
      <c r="G147" s="168"/>
      <c r="H147" s="168"/>
      <c r="I147" s="168"/>
    </row>
  </sheetData>
  <mergeCells count="11">
    <mergeCell ref="D4:D5"/>
    <mergeCell ref="H4:H5"/>
    <mergeCell ref="I4:I5"/>
    <mergeCell ref="A1:I1"/>
    <mergeCell ref="A144:D144"/>
    <mergeCell ref="E4:E5"/>
    <mergeCell ref="F4:F5"/>
    <mergeCell ref="G4:G5"/>
    <mergeCell ref="A4:A5"/>
    <mergeCell ref="B4:B5"/>
    <mergeCell ref="C4:C5"/>
  </mergeCells>
  <printOptions horizontalCentered="1"/>
  <pageMargins left="0.7480314960629921" right="0.5511811023622047" top="1.0236220472440944" bottom="0.5905511811023623" header="0.5118110236220472" footer="0.5118110236220472"/>
  <pageSetup horizontalDpi="300" verticalDpi="300" orientation="landscape" paperSize="9" scale="95" r:id="rId1"/>
  <headerFooter alignWithMargins="0">
    <oddHeader>&amp;R&amp;9Z&amp;"Arial CE,Kursywa"&amp;8ałącznik nr &amp;A
do uchwały Rady Gminy 
nr V/32/2007 z dnia 31.01.2007r.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47"/>
  <sheetViews>
    <sheetView showGridLines="0" workbookViewId="0" topLeftCell="C19">
      <selection activeCell="P347" sqref="P347"/>
    </sheetView>
  </sheetViews>
  <sheetFormatPr defaultColWidth="9.00390625" defaultRowHeight="12.75"/>
  <cols>
    <col min="1" max="1" width="4.625" style="1" customWidth="1"/>
    <col min="2" max="2" width="6.25390625" style="1" bestFit="1" customWidth="1"/>
    <col min="3" max="3" width="4.375" style="1" bestFit="1" customWidth="1"/>
    <col min="4" max="4" width="47.25390625" style="1" customWidth="1"/>
    <col min="5" max="5" width="10.00390625" style="1" hidden="1" customWidth="1"/>
    <col min="6" max="6" width="10.25390625" style="1" customWidth="1"/>
    <col min="7" max="8" width="0" style="1" hidden="1" customWidth="1"/>
    <col min="9" max="9" width="9.875" style="1" hidden="1" customWidth="1"/>
    <col min="10" max="10" width="7.625" style="1" hidden="1" customWidth="1"/>
    <col min="11" max="11" width="8.125" style="1" hidden="1" customWidth="1"/>
    <col min="12" max="12" width="10.25390625" style="1" hidden="1" customWidth="1"/>
    <col min="13" max="13" width="11.00390625" style="1" hidden="1" customWidth="1"/>
    <col min="14" max="15" width="11.75390625" style="1" customWidth="1"/>
    <col min="16" max="16" width="10.25390625" style="1" customWidth="1"/>
  </cols>
  <sheetData>
    <row r="1" spans="1:16" ht="17.25" customHeight="1">
      <c r="A1" s="386" t="s">
        <v>63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408"/>
      <c r="O1" s="408"/>
      <c r="P1" s="408"/>
    </row>
    <row r="2" spans="1:16" ht="11.25" customHeight="1">
      <c r="A2" s="3"/>
      <c r="B2" s="3"/>
      <c r="C2" s="3"/>
      <c r="D2" s="3"/>
      <c r="E2" s="3"/>
      <c r="F2" s="3"/>
      <c r="G2" s="3"/>
      <c r="H2" s="3"/>
      <c r="N2" s="3"/>
      <c r="O2" s="3"/>
      <c r="P2" s="3"/>
    </row>
    <row r="3" spans="1:16" ht="11.25" customHeight="1" thickBot="1">
      <c r="A3" s="17"/>
      <c r="B3" s="17"/>
      <c r="C3" s="17"/>
      <c r="D3" s="17"/>
      <c r="E3" s="17"/>
      <c r="F3" s="17"/>
      <c r="G3" s="17"/>
      <c r="I3" s="13"/>
      <c r="J3" s="13"/>
      <c r="K3" s="13"/>
      <c r="L3" s="13"/>
      <c r="M3" s="18" t="s">
        <v>53</v>
      </c>
      <c r="N3" s="17"/>
      <c r="O3" s="17"/>
      <c r="P3" s="17"/>
    </row>
    <row r="4" spans="1:16" s="19" customFormat="1" ht="18.75" customHeight="1">
      <c r="A4" s="382" t="s">
        <v>2</v>
      </c>
      <c r="B4" s="391" t="s">
        <v>38</v>
      </c>
      <c r="C4" s="391" t="s">
        <v>3</v>
      </c>
      <c r="D4" s="391" t="s">
        <v>4</v>
      </c>
      <c r="E4" s="415" t="s">
        <v>333</v>
      </c>
      <c r="F4" s="415" t="s">
        <v>555</v>
      </c>
      <c r="G4" s="418" t="s">
        <v>5</v>
      </c>
      <c r="H4" s="419"/>
      <c r="I4" s="419"/>
      <c r="J4" s="419"/>
      <c r="K4" s="419"/>
      <c r="L4" s="419"/>
      <c r="M4" s="420"/>
      <c r="N4" s="415" t="s">
        <v>552</v>
      </c>
      <c r="O4" s="415" t="s">
        <v>553</v>
      </c>
      <c r="P4" s="415" t="s">
        <v>554</v>
      </c>
    </row>
    <row r="5" spans="1:16" s="19" customFormat="1" ht="20.25" customHeight="1">
      <c r="A5" s="380"/>
      <c r="B5" s="416"/>
      <c r="C5" s="416"/>
      <c r="D5" s="416"/>
      <c r="E5" s="416"/>
      <c r="F5" s="416"/>
      <c r="G5" s="387" t="s">
        <v>35</v>
      </c>
      <c r="H5" s="421" t="s">
        <v>72</v>
      </c>
      <c r="I5" s="422"/>
      <c r="J5" s="422"/>
      <c r="K5" s="422"/>
      <c r="L5" s="423"/>
      <c r="M5" s="389" t="s">
        <v>37</v>
      </c>
      <c r="N5" s="416"/>
      <c r="O5" s="416"/>
      <c r="P5" s="416"/>
    </row>
    <row r="6" spans="1:16" s="19" customFormat="1" ht="31.5" customHeight="1" thickBot="1">
      <c r="A6" s="381"/>
      <c r="B6" s="417"/>
      <c r="C6" s="417"/>
      <c r="D6" s="417"/>
      <c r="E6" s="417"/>
      <c r="F6" s="417"/>
      <c r="G6" s="388"/>
      <c r="H6" s="190" t="s">
        <v>97</v>
      </c>
      <c r="I6" s="190" t="s">
        <v>98</v>
      </c>
      <c r="J6" s="190" t="s">
        <v>95</v>
      </c>
      <c r="K6" s="190" t="s">
        <v>105</v>
      </c>
      <c r="L6" s="190" t="s">
        <v>96</v>
      </c>
      <c r="M6" s="390"/>
      <c r="N6" s="417"/>
      <c r="O6" s="417"/>
      <c r="P6" s="417"/>
    </row>
    <row r="7" spans="1:16" s="19" customFormat="1" ht="18" customHeight="1">
      <c r="A7" s="174" t="s">
        <v>8</v>
      </c>
      <c r="B7" s="175" t="s">
        <v>9</v>
      </c>
      <c r="C7" s="175" t="s">
        <v>10</v>
      </c>
      <c r="D7" s="176" t="s">
        <v>1</v>
      </c>
      <c r="E7" s="177" t="s">
        <v>14</v>
      </c>
      <c r="F7" s="189"/>
      <c r="G7" s="191"/>
      <c r="H7" s="191"/>
      <c r="I7" s="191"/>
      <c r="J7" s="191"/>
      <c r="K7" s="191"/>
      <c r="L7" s="191"/>
      <c r="M7" s="192"/>
      <c r="N7" s="189"/>
      <c r="O7" s="189"/>
      <c r="P7" s="392"/>
    </row>
    <row r="8" spans="1:16" s="400" customFormat="1" ht="15.75" customHeight="1">
      <c r="A8" s="394"/>
      <c r="B8" s="395"/>
      <c r="C8" s="395"/>
      <c r="D8" s="396" t="s">
        <v>344</v>
      </c>
      <c r="E8" s="397">
        <f>SUM(E9+E23+E38+E45+E49+E98+E110+E118+E122+E128+E194+E205+E231+E252+E273+E281)</f>
        <v>6916036</v>
      </c>
      <c r="F8" s="397">
        <f>SUM(F9+F49+F128+F194+F252)</f>
        <v>1414830</v>
      </c>
      <c r="G8" s="398">
        <f aca="true" t="shared" si="0" ref="G8:M8">SUM(G9+G23+G38+G45+G49+G98+G110+G118+G122+G128+G194+G205+G231+G252+G273+G281)</f>
        <v>5183651</v>
      </c>
      <c r="H8" s="398">
        <f t="shared" si="0"/>
        <v>2549898</v>
      </c>
      <c r="I8" s="398">
        <f t="shared" si="0"/>
        <v>597471</v>
      </c>
      <c r="J8" s="398">
        <f t="shared" si="0"/>
        <v>152172</v>
      </c>
      <c r="K8" s="398">
        <f t="shared" si="0"/>
        <v>134000</v>
      </c>
      <c r="L8" s="398">
        <f t="shared" si="0"/>
        <v>0</v>
      </c>
      <c r="M8" s="399">
        <f t="shared" si="0"/>
        <v>1990208</v>
      </c>
      <c r="N8" s="397">
        <f>SUM(N9+N49+N128+N194+N252)</f>
        <v>222736</v>
      </c>
      <c r="O8" s="397">
        <f>SUM(O9+O49+O128+O194+O252)</f>
        <v>403398</v>
      </c>
      <c r="P8" s="397">
        <f>SUM(P9+P49+P128+P194+P252)</f>
        <v>1234168</v>
      </c>
    </row>
    <row r="9" spans="1:16" s="247" customFormat="1" ht="12">
      <c r="A9" s="264" t="s">
        <v>183</v>
      </c>
      <c r="B9" s="265"/>
      <c r="C9" s="265"/>
      <c r="D9" s="266" t="s">
        <v>184</v>
      </c>
      <c r="E9" s="348">
        <f aca="true" t="shared" si="1" ref="E9:M9">SUM(E10+E15+E17+E20)</f>
        <v>1021337</v>
      </c>
      <c r="F9" s="348">
        <f>SUM(F17)</f>
        <v>400536</v>
      </c>
      <c r="G9" s="329">
        <f t="shared" si="1"/>
        <v>45810</v>
      </c>
      <c r="H9" s="329">
        <f t="shared" si="1"/>
        <v>6000</v>
      </c>
      <c r="I9" s="329">
        <f t="shared" si="1"/>
        <v>0</v>
      </c>
      <c r="J9" s="329">
        <f t="shared" si="1"/>
        <v>0</v>
      </c>
      <c r="K9" s="329">
        <f t="shared" si="1"/>
        <v>0</v>
      </c>
      <c r="L9" s="329">
        <f t="shared" si="1"/>
        <v>0</v>
      </c>
      <c r="M9" s="340">
        <f t="shared" si="1"/>
        <v>1053208</v>
      </c>
      <c r="N9" s="348">
        <f>SUM(N17)</f>
        <v>130085</v>
      </c>
      <c r="O9" s="348">
        <f>SUM(O17)</f>
        <v>400536</v>
      </c>
      <c r="P9" s="348">
        <f>SUM(P17)</f>
        <v>130085</v>
      </c>
    </row>
    <row r="10" spans="1:16" s="247" customFormat="1" ht="12" hidden="1">
      <c r="A10" s="267"/>
      <c r="B10" s="245" t="s">
        <v>185</v>
      </c>
      <c r="C10" s="245"/>
      <c r="D10" s="253" t="s">
        <v>186</v>
      </c>
      <c r="E10" s="349">
        <f>SUM(E11:E14)</f>
        <v>391412</v>
      </c>
      <c r="F10" s="349">
        <f>SUM(F11:F14)</f>
        <v>668032</v>
      </c>
      <c r="G10" s="334">
        <f>SUM(G11:G14)</f>
        <v>15360</v>
      </c>
      <c r="H10" s="334">
        <f aca="true" t="shared" si="2" ref="H10:M10">SUM(H12+H13+H14)</f>
        <v>0</v>
      </c>
      <c r="I10" s="334">
        <f t="shared" si="2"/>
        <v>0</v>
      </c>
      <c r="J10" s="334">
        <f t="shared" si="2"/>
        <v>0</v>
      </c>
      <c r="K10" s="334">
        <f t="shared" si="2"/>
        <v>0</v>
      </c>
      <c r="L10" s="334">
        <f t="shared" si="2"/>
        <v>0</v>
      </c>
      <c r="M10" s="335">
        <f t="shared" si="2"/>
        <v>652672</v>
      </c>
      <c r="N10" s="349">
        <f>SUM(N11:N14)</f>
        <v>0</v>
      </c>
      <c r="O10" s="349">
        <f>SUM(O11:O14)</f>
        <v>0</v>
      </c>
      <c r="P10" s="349">
        <f>SUM(P11:P14)</f>
        <v>0</v>
      </c>
    </row>
    <row r="11" spans="1:16" s="212" customFormat="1" ht="11.25" hidden="1">
      <c r="A11" s="217"/>
      <c r="B11" s="218"/>
      <c r="C11" s="210" t="s">
        <v>387</v>
      </c>
      <c r="D11" s="211" t="s">
        <v>388</v>
      </c>
      <c r="E11" s="350" t="s">
        <v>41</v>
      </c>
      <c r="F11" s="350">
        <f>SUM(G11)</f>
        <v>15360</v>
      </c>
      <c r="G11" s="320">
        <v>15360</v>
      </c>
      <c r="H11" s="320"/>
      <c r="I11" s="320"/>
      <c r="J11" s="320"/>
      <c r="K11" s="320"/>
      <c r="L11" s="320"/>
      <c r="M11" s="321"/>
      <c r="N11" s="350">
        <f>SUM(O11)</f>
        <v>0</v>
      </c>
      <c r="O11" s="350">
        <f>SUM(P11)</f>
        <v>0</v>
      </c>
      <c r="P11" s="350">
        <f>SUM(Q11)</f>
        <v>0</v>
      </c>
    </row>
    <row r="12" spans="1:16" s="201" customFormat="1" ht="11.25" hidden="1">
      <c r="A12" s="199"/>
      <c r="B12" s="200"/>
      <c r="C12" s="104" t="s">
        <v>345</v>
      </c>
      <c r="D12" s="179" t="s">
        <v>346</v>
      </c>
      <c r="E12" s="350">
        <v>48860</v>
      </c>
      <c r="F12" s="368">
        <f>SUM(G12+M12)</f>
        <v>66000</v>
      </c>
      <c r="G12" s="323"/>
      <c r="H12" s="323"/>
      <c r="I12" s="323"/>
      <c r="J12" s="323"/>
      <c r="K12" s="323"/>
      <c r="L12" s="323"/>
      <c r="M12" s="324">
        <v>66000</v>
      </c>
      <c r="N12" s="368">
        <f aca="true" t="shared" si="3" ref="N12:P14">SUM(O12+U12)</f>
        <v>0</v>
      </c>
      <c r="O12" s="368">
        <f t="shared" si="3"/>
        <v>0</v>
      </c>
      <c r="P12" s="356">
        <f t="shared" si="3"/>
        <v>0</v>
      </c>
    </row>
    <row r="13" spans="1:16" s="201" customFormat="1" ht="11.25" hidden="1">
      <c r="A13" s="199"/>
      <c r="B13" s="200"/>
      <c r="C13" s="104" t="s">
        <v>347</v>
      </c>
      <c r="D13" s="179" t="s">
        <v>346</v>
      </c>
      <c r="E13" s="350">
        <v>256914</v>
      </c>
      <c r="F13" s="368">
        <f>SUM(G13+M13)</f>
        <v>384436</v>
      </c>
      <c r="G13" s="323"/>
      <c r="H13" s="323"/>
      <c r="I13" s="323"/>
      <c r="J13" s="323"/>
      <c r="K13" s="323"/>
      <c r="L13" s="323"/>
      <c r="M13" s="324">
        <v>384436</v>
      </c>
      <c r="N13" s="368">
        <f t="shared" si="3"/>
        <v>0</v>
      </c>
      <c r="O13" s="368">
        <f t="shared" si="3"/>
        <v>0</v>
      </c>
      <c r="P13" s="356">
        <f t="shared" si="3"/>
        <v>0</v>
      </c>
    </row>
    <row r="14" spans="1:16" s="201" customFormat="1" ht="11.25" hidden="1">
      <c r="A14" s="199"/>
      <c r="B14" s="200"/>
      <c r="C14" s="104" t="s">
        <v>348</v>
      </c>
      <c r="D14" s="179" t="s">
        <v>346</v>
      </c>
      <c r="E14" s="350">
        <v>85638</v>
      </c>
      <c r="F14" s="368">
        <f>SUM(G14+M14)</f>
        <v>202236</v>
      </c>
      <c r="G14" s="323"/>
      <c r="H14" s="323"/>
      <c r="I14" s="323"/>
      <c r="J14" s="323"/>
      <c r="K14" s="323"/>
      <c r="L14" s="323"/>
      <c r="M14" s="324">
        <v>202236</v>
      </c>
      <c r="N14" s="368">
        <f t="shared" si="3"/>
        <v>0</v>
      </c>
      <c r="O14" s="368">
        <f t="shared" si="3"/>
        <v>0</v>
      </c>
      <c r="P14" s="356">
        <f t="shared" si="3"/>
        <v>0</v>
      </c>
    </row>
    <row r="15" spans="1:16" s="247" customFormat="1" ht="12" hidden="1">
      <c r="A15" s="263"/>
      <c r="B15" s="245" t="s">
        <v>349</v>
      </c>
      <c r="C15" s="245"/>
      <c r="D15" s="253" t="s">
        <v>350</v>
      </c>
      <c r="E15" s="349">
        <f aca="true" t="shared" si="4" ref="E15:P15">SUM(E16)</f>
        <v>15200</v>
      </c>
      <c r="F15" s="349">
        <f t="shared" si="4"/>
        <v>15400</v>
      </c>
      <c r="G15" s="334">
        <f t="shared" si="4"/>
        <v>15400</v>
      </c>
      <c r="H15" s="334">
        <f t="shared" si="4"/>
        <v>0</v>
      </c>
      <c r="I15" s="334">
        <f t="shared" si="4"/>
        <v>0</v>
      </c>
      <c r="J15" s="334">
        <f t="shared" si="4"/>
        <v>0</v>
      </c>
      <c r="K15" s="334">
        <f t="shared" si="4"/>
        <v>0</v>
      </c>
      <c r="L15" s="334">
        <f t="shared" si="4"/>
        <v>0</v>
      </c>
      <c r="M15" s="335">
        <f t="shared" si="4"/>
        <v>0</v>
      </c>
      <c r="N15" s="349">
        <f t="shared" si="4"/>
        <v>0</v>
      </c>
      <c r="O15" s="349">
        <f t="shared" si="4"/>
        <v>0</v>
      </c>
      <c r="P15" s="349">
        <f t="shared" si="4"/>
        <v>0</v>
      </c>
    </row>
    <row r="16" spans="1:16" s="201" customFormat="1" ht="22.5" hidden="1">
      <c r="A16" s="203"/>
      <c r="B16" s="204"/>
      <c r="C16" s="104" t="s">
        <v>351</v>
      </c>
      <c r="D16" s="180" t="s">
        <v>352</v>
      </c>
      <c r="E16" s="350">
        <v>15200</v>
      </c>
      <c r="F16" s="368">
        <f>SUM(G16+M16)</f>
        <v>15400</v>
      </c>
      <c r="G16" s="323">
        <v>15400</v>
      </c>
      <c r="H16" s="323"/>
      <c r="I16" s="323"/>
      <c r="J16" s="323"/>
      <c r="K16" s="323"/>
      <c r="L16" s="323"/>
      <c r="M16" s="324"/>
      <c r="N16" s="368">
        <f>SUM(O16+U16)</f>
        <v>0</v>
      </c>
      <c r="O16" s="368">
        <f>SUM(P16+V16)</f>
        <v>0</v>
      </c>
      <c r="P16" s="356">
        <f>SUM(Q16+W16)</f>
        <v>0</v>
      </c>
    </row>
    <row r="17" spans="1:16" s="247" customFormat="1" ht="24">
      <c r="A17" s="263"/>
      <c r="B17" s="245" t="s">
        <v>353</v>
      </c>
      <c r="C17" s="245"/>
      <c r="D17" s="246" t="s">
        <v>354</v>
      </c>
      <c r="E17" s="349">
        <f aca="true" t="shared" si="5" ref="E17:M17">SUM(E18:E19)</f>
        <v>598675</v>
      </c>
      <c r="F17" s="349">
        <f t="shared" si="5"/>
        <v>400536</v>
      </c>
      <c r="G17" s="334">
        <f t="shared" si="5"/>
        <v>0</v>
      </c>
      <c r="H17" s="334">
        <f t="shared" si="5"/>
        <v>0</v>
      </c>
      <c r="I17" s="334">
        <f t="shared" si="5"/>
        <v>0</v>
      </c>
      <c r="J17" s="334">
        <f t="shared" si="5"/>
        <v>0</v>
      </c>
      <c r="K17" s="334">
        <f t="shared" si="5"/>
        <v>0</v>
      </c>
      <c r="L17" s="334">
        <f t="shared" si="5"/>
        <v>0</v>
      </c>
      <c r="M17" s="335">
        <f t="shared" si="5"/>
        <v>400536</v>
      </c>
      <c r="N17" s="349">
        <f>SUM(N18:N19)</f>
        <v>130085</v>
      </c>
      <c r="O17" s="349">
        <f>SUM(O18:O19)</f>
        <v>400536</v>
      </c>
      <c r="P17" s="349">
        <f>SUM(P18:P19)</f>
        <v>130085</v>
      </c>
    </row>
    <row r="18" spans="1:16" s="201" customFormat="1" ht="11.25">
      <c r="A18" s="199"/>
      <c r="B18" s="200"/>
      <c r="C18" s="104" t="s">
        <v>347</v>
      </c>
      <c r="D18" s="179" t="s">
        <v>346</v>
      </c>
      <c r="E18" s="350">
        <v>353568</v>
      </c>
      <c r="F18" s="368">
        <f>SUM(G18+M18)</f>
        <v>292108</v>
      </c>
      <c r="G18" s="322"/>
      <c r="H18" s="322"/>
      <c r="I18" s="322"/>
      <c r="J18" s="322"/>
      <c r="K18" s="322"/>
      <c r="L18" s="322"/>
      <c r="M18" s="324">
        <v>292108</v>
      </c>
      <c r="N18" s="368">
        <v>130085</v>
      </c>
      <c r="O18" s="368">
        <v>292108</v>
      </c>
      <c r="P18" s="356">
        <f>SUM(F18+N18-O18)</f>
        <v>130085</v>
      </c>
    </row>
    <row r="19" spans="1:16" s="201" customFormat="1" ht="11.25">
      <c r="A19" s="199"/>
      <c r="B19" s="200"/>
      <c r="C19" s="104" t="s">
        <v>348</v>
      </c>
      <c r="D19" s="179" t="s">
        <v>346</v>
      </c>
      <c r="E19" s="350">
        <v>245107</v>
      </c>
      <c r="F19" s="368">
        <f>SUM(G19+M19)</f>
        <v>108428</v>
      </c>
      <c r="G19" s="322"/>
      <c r="H19" s="322"/>
      <c r="I19" s="322"/>
      <c r="J19" s="322"/>
      <c r="K19" s="322"/>
      <c r="L19" s="322"/>
      <c r="M19" s="324">
        <v>108428</v>
      </c>
      <c r="N19" s="368"/>
      <c r="O19" s="368">
        <v>108428</v>
      </c>
      <c r="P19" s="356">
        <f>SUM(F19+N19-O19)</f>
        <v>0</v>
      </c>
    </row>
    <row r="20" spans="1:16" s="247" customFormat="1" ht="12" hidden="1">
      <c r="A20" s="263"/>
      <c r="B20" s="245" t="s">
        <v>334</v>
      </c>
      <c r="C20" s="245"/>
      <c r="D20" s="253" t="s">
        <v>235</v>
      </c>
      <c r="E20" s="349">
        <f aca="true" t="shared" si="6" ref="E20:M20">SUM(E21:E22)</f>
        <v>16050</v>
      </c>
      <c r="F20" s="349">
        <f t="shared" si="6"/>
        <v>15050</v>
      </c>
      <c r="G20" s="334">
        <f t="shared" si="6"/>
        <v>15050</v>
      </c>
      <c r="H20" s="334">
        <f t="shared" si="6"/>
        <v>6000</v>
      </c>
      <c r="I20" s="334">
        <f t="shared" si="6"/>
        <v>0</v>
      </c>
      <c r="J20" s="334">
        <f t="shared" si="6"/>
        <v>0</v>
      </c>
      <c r="K20" s="334">
        <f t="shared" si="6"/>
        <v>0</v>
      </c>
      <c r="L20" s="334">
        <f t="shared" si="6"/>
        <v>0</v>
      </c>
      <c r="M20" s="335">
        <f t="shared" si="6"/>
        <v>0</v>
      </c>
      <c r="N20" s="349">
        <f>SUM(N21:N22)</f>
        <v>0</v>
      </c>
      <c r="O20" s="349">
        <f>SUM(O21:O22)</f>
        <v>0</v>
      </c>
      <c r="P20" s="349">
        <f>SUM(P21:P22)</f>
        <v>0</v>
      </c>
    </row>
    <row r="21" spans="1:16" s="201" customFormat="1" ht="33.75" hidden="1">
      <c r="A21" s="205"/>
      <c r="B21" s="204"/>
      <c r="C21" s="87">
        <v>2900</v>
      </c>
      <c r="D21" s="182" t="s">
        <v>355</v>
      </c>
      <c r="E21" s="350">
        <v>9050</v>
      </c>
      <c r="F21" s="368">
        <f>SUM(G21+M21)</f>
        <v>9050</v>
      </c>
      <c r="G21" s="320">
        <v>9050</v>
      </c>
      <c r="H21" s="320"/>
      <c r="I21" s="320"/>
      <c r="J21" s="320"/>
      <c r="K21" s="320"/>
      <c r="L21" s="320"/>
      <c r="M21" s="321"/>
      <c r="N21" s="368">
        <f aca="true" t="shared" si="7" ref="N21:P22">SUM(O21+U21)</f>
        <v>0</v>
      </c>
      <c r="O21" s="368">
        <f t="shared" si="7"/>
        <v>0</v>
      </c>
      <c r="P21" s="356">
        <f t="shared" si="7"/>
        <v>0</v>
      </c>
    </row>
    <row r="22" spans="1:16" s="209" customFormat="1" ht="11.25" hidden="1">
      <c r="A22" s="205"/>
      <c r="B22" s="208"/>
      <c r="C22" s="104" t="s">
        <v>356</v>
      </c>
      <c r="D22" s="179" t="s">
        <v>357</v>
      </c>
      <c r="E22" s="350">
        <v>7000</v>
      </c>
      <c r="F22" s="368">
        <f>SUM(G22+M22)</f>
        <v>6000</v>
      </c>
      <c r="G22" s="206">
        <f>SUM(H22)</f>
        <v>6000</v>
      </c>
      <c r="H22" s="206">
        <v>6000</v>
      </c>
      <c r="I22" s="206"/>
      <c r="J22" s="206"/>
      <c r="K22" s="206"/>
      <c r="L22" s="206"/>
      <c r="M22" s="207"/>
      <c r="N22" s="368">
        <f t="shared" si="7"/>
        <v>0</v>
      </c>
      <c r="O22" s="368">
        <f t="shared" si="7"/>
        <v>0</v>
      </c>
      <c r="P22" s="356">
        <f t="shared" si="7"/>
        <v>0</v>
      </c>
    </row>
    <row r="23" spans="1:16" s="202" customFormat="1" ht="12" hidden="1">
      <c r="A23" s="195" t="s">
        <v>194</v>
      </c>
      <c r="B23" s="196"/>
      <c r="C23" s="196"/>
      <c r="D23" s="197" t="s">
        <v>195</v>
      </c>
      <c r="E23" s="351">
        <f aca="true" t="shared" si="8" ref="E23:M23">SUM(E24+E28)</f>
        <v>109214</v>
      </c>
      <c r="F23" s="351">
        <f t="shared" si="8"/>
        <v>60099</v>
      </c>
      <c r="G23" s="330">
        <f t="shared" si="8"/>
        <v>60099</v>
      </c>
      <c r="H23" s="330">
        <f t="shared" si="8"/>
        <v>19265</v>
      </c>
      <c r="I23" s="330">
        <f t="shared" si="8"/>
        <v>3821</v>
      </c>
      <c r="J23" s="330">
        <f t="shared" si="8"/>
        <v>0</v>
      </c>
      <c r="K23" s="330">
        <f t="shared" si="8"/>
        <v>0</v>
      </c>
      <c r="L23" s="330">
        <f t="shared" si="8"/>
        <v>0</v>
      </c>
      <c r="M23" s="331">
        <f t="shared" si="8"/>
        <v>0</v>
      </c>
      <c r="N23" s="351">
        <f>SUM(N24+N28)</f>
        <v>0</v>
      </c>
      <c r="O23" s="351">
        <f>SUM(O24+O28)</f>
        <v>0</v>
      </c>
      <c r="P23" s="351">
        <f>SUM(P24+P28)</f>
        <v>0</v>
      </c>
    </row>
    <row r="24" spans="1:16" s="202" customFormat="1" ht="12" hidden="1">
      <c r="A24" s="198"/>
      <c r="B24" s="144" t="s">
        <v>196</v>
      </c>
      <c r="C24" s="144"/>
      <c r="D24" s="178" t="s">
        <v>197</v>
      </c>
      <c r="E24" s="352">
        <f aca="true" t="shared" si="9" ref="E24:M24">SUM(E25:E27)</f>
        <v>49889</v>
      </c>
      <c r="F24" s="352">
        <f t="shared" si="9"/>
        <v>6064</v>
      </c>
      <c r="G24" s="332">
        <f t="shared" si="9"/>
        <v>6064</v>
      </c>
      <c r="H24" s="332">
        <f t="shared" si="9"/>
        <v>0</v>
      </c>
      <c r="I24" s="332">
        <f t="shared" si="9"/>
        <v>0</v>
      </c>
      <c r="J24" s="332">
        <f t="shared" si="9"/>
        <v>0</v>
      </c>
      <c r="K24" s="332">
        <f t="shared" si="9"/>
        <v>0</v>
      </c>
      <c r="L24" s="332">
        <f t="shared" si="9"/>
        <v>0</v>
      </c>
      <c r="M24" s="333">
        <f t="shared" si="9"/>
        <v>0</v>
      </c>
      <c r="N24" s="352">
        <f>SUM(N25:N27)</f>
        <v>0</v>
      </c>
      <c r="O24" s="352">
        <f>SUM(O25:O27)</f>
        <v>0</v>
      </c>
      <c r="P24" s="352">
        <f>SUM(P25:P27)</f>
        <v>0</v>
      </c>
    </row>
    <row r="25" spans="1:16" s="212" customFormat="1" ht="11.25" hidden="1">
      <c r="A25" s="205"/>
      <c r="B25" s="208"/>
      <c r="C25" s="210" t="s">
        <v>358</v>
      </c>
      <c r="D25" s="211" t="s">
        <v>359</v>
      </c>
      <c r="E25" s="350">
        <v>4000</v>
      </c>
      <c r="F25" s="368">
        <f>SUM(G25+M25)</f>
        <v>4500</v>
      </c>
      <c r="G25" s="320">
        <v>4500</v>
      </c>
      <c r="H25" s="320"/>
      <c r="I25" s="320"/>
      <c r="J25" s="320"/>
      <c r="K25" s="320"/>
      <c r="L25" s="320"/>
      <c r="M25" s="321"/>
      <c r="N25" s="368">
        <f aca="true" t="shared" si="10" ref="N25:P26">SUM(O25+U25)</f>
        <v>0</v>
      </c>
      <c r="O25" s="368">
        <f t="shared" si="10"/>
        <v>0</v>
      </c>
      <c r="P25" s="356">
        <f t="shared" si="10"/>
        <v>0</v>
      </c>
    </row>
    <row r="26" spans="1:16" s="212" customFormat="1" ht="11.25" hidden="1">
      <c r="A26" s="199"/>
      <c r="B26" s="213"/>
      <c r="C26" s="210" t="s">
        <v>360</v>
      </c>
      <c r="D26" s="211" t="s">
        <v>361</v>
      </c>
      <c r="E26" s="350">
        <v>1054</v>
      </c>
      <c r="F26" s="368">
        <f>SUM(G26+M26)</f>
        <v>1564</v>
      </c>
      <c r="G26" s="320">
        <v>1564</v>
      </c>
      <c r="H26" s="320"/>
      <c r="I26" s="320"/>
      <c r="J26" s="320"/>
      <c r="K26" s="320"/>
      <c r="L26" s="320"/>
      <c r="M26" s="321"/>
      <c r="N26" s="368">
        <f t="shared" si="10"/>
        <v>0</v>
      </c>
      <c r="O26" s="368">
        <f t="shared" si="10"/>
        <v>0</v>
      </c>
      <c r="P26" s="356">
        <f t="shared" si="10"/>
        <v>0</v>
      </c>
    </row>
    <row r="27" spans="1:16" s="212" customFormat="1" ht="33.75" hidden="1">
      <c r="A27" s="199"/>
      <c r="B27" s="213"/>
      <c r="C27" s="210" t="s">
        <v>362</v>
      </c>
      <c r="D27" s="214" t="s">
        <v>363</v>
      </c>
      <c r="E27" s="350">
        <v>44835</v>
      </c>
      <c r="F27" s="350">
        <v>0</v>
      </c>
      <c r="G27" s="320"/>
      <c r="H27" s="320"/>
      <c r="I27" s="320"/>
      <c r="J27" s="320"/>
      <c r="K27" s="320"/>
      <c r="L27" s="320"/>
      <c r="M27" s="321"/>
      <c r="N27" s="350">
        <v>0</v>
      </c>
      <c r="O27" s="350">
        <v>0</v>
      </c>
      <c r="P27" s="350">
        <v>0</v>
      </c>
    </row>
    <row r="28" spans="1:16" s="247" customFormat="1" ht="12" hidden="1">
      <c r="A28" s="244"/>
      <c r="B28" s="245" t="s">
        <v>364</v>
      </c>
      <c r="C28" s="245"/>
      <c r="D28" s="253" t="s">
        <v>365</v>
      </c>
      <c r="E28" s="349">
        <f aca="true" t="shared" si="11" ref="E28:M28">SUM(E29:E37)</f>
        <v>59325</v>
      </c>
      <c r="F28" s="349">
        <f t="shared" si="11"/>
        <v>54035</v>
      </c>
      <c r="G28" s="334">
        <f t="shared" si="11"/>
        <v>54035</v>
      </c>
      <c r="H28" s="334">
        <f t="shared" si="11"/>
        <v>19265</v>
      </c>
      <c r="I28" s="334">
        <f t="shared" si="11"/>
        <v>3821</v>
      </c>
      <c r="J28" s="334">
        <f t="shared" si="11"/>
        <v>0</v>
      </c>
      <c r="K28" s="334">
        <f t="shared" si="11"/>
        <v>0</v>
      </c>
      <c r="L28" s="334">
        <f t="shared" si="11"/>
        <v>0</v>
      </c>
      <c r="M28" s="335">
        <f t="shared" si="11"/>
        <v>0</v>
      </c>
      <c r="N28" s="349">
        <f>SUM(N29:N37)</f>
        <v>0</v>
      </c>
      <c r="O28" s="349">
        <f>SUM(O29:O37)</f>
        <v>0</v>
      </c>
      <c r="P28" s="349">
        <f>SUM(P29:P37)</f>
        <v>0</v>
      </c>
    </row>
    <row r="29" spans="1:16" s="212" customFormat="1" ht="11.25" hidden="1">
      <c r="A29" s="205"/>
      <c r="B29" s="204"/>
      <c r="C29" s="210" t="s">
        <v>366</v>
      </c>
      <c r="D29" s="211" t="s">
        <v>367</v>
      </c>
      <c r="E29" s="350">
        <v>127</v>
      </c>
      <c r="F29" s="368">
        <f aca="true" t="shared" si="12" ref="F29:F37">SUM(G29+M29)</f>
        <v>170</v>
      </c>
      <c r="G29" s="320">
        <v>170</v>
      </c>
      <c r="H29" s="320"/>
      <c r="I29" s="320"/>
      <c r="J29" s="320"/>
      <c r="K29" s="320"/>
      <c r="L29" s="320"/>
      <c r="M29" s="321"/>
      <c r="N29" s="368">
        <f aca="true" t="shared" si="13" ref="N29:P37">SUM(O29+U29)</f>
        <v>0</v>
      </c>
      <c r="O29" s="368">
        <f t="shared" si="13"/>
        <v>0</v>
      </c>
      <c r="P29" s="356">
        <f t="shared" si="13"/>
        <v>0</v>
      </c>
    </row>
    <row r="30" spans="1:16" s="212" customFormat="1" ht="11.25" hidden="1">
      <c r="A30" s="205"/>
      <c r="B30" s="208"/>
      <c r="C30" s="210" t="s">
        <v>368</v>
      </c>
      <c r="D30" s="211" t="s">
        <v>369</v>
      </c>
      <c r="E30" s="350">
        <v>17207</v>
      </c>
      <c r="F30" s="368">
        <f t="shared" si="12"/>
        <v>17822</v>
      </c>
      <c r="G30" s="320">
        <f>SUM(H30)</f>
        <v>17822</v>
      </c>
      <c r="H30" s="320">
        <v>17822</v>
      </c>
      <c r="I30" s="320"/>
      <c r="J30" s="320"/>
      <c r="K30" s="320"/>
      <c r="L30" s="320"/>
      <c r="M30" s="321"/>
      <c r="N30" s="368">
        <f t="shared" si="13"/>
        <v>0</v>
      </c>
      <c r="O30" s="368">
        <f t="shared" si="13"/>
        <v>0</v>
      </c>
      <c r="P30" s="356">
        <f t="shared" si="13"/>
        <v>0</v>
      </c>
    </row>
    <row r="31" spans="1:16" s="212" customFormat="1" ht="11.25" hidden="1">
      <c r="A31" s="205"/>
      <c r="B31" s="208"/>
      <c r="C31" s="210" t="s">
        <v>370</v>
      </c>
      <c r="D31" s="211" t="s">
        <v>371</v>
      </c>
      <c r="E31" s="350">
        <v>1479</v>
      </c>
      <c r="F31" s="368">
        <f t="shared" si="12"/>
        <v>1443</v>
      </c>
      <c r="G31" s="320">
        <f>SUM(H31)</f>
        <v>1443</v>
      </c>
      <c r="H31" s="320">
        <v>1443</v>
      </c>
      <c r="I31" s="320"/>
      <c r="J31" s="320"/>
      <c r="K31" s="320"/>
      <c r="L31" s="320"/>
      <c r="M31" s="321"/>
      <c r="N31" s="368">
        <f t="shared" si="13"/>
        <v>0</v>
      </c>
      <c r="O31" s="368">
        <f t="shared" si="13"/>
        <v>0</v>
      </c>
      <c r="P31" s="356">
        <f t="shared" si="13"/>
        <v>0</v>
      </c>
    </row>
    <row r="32" spans="1:16" s="212" customFormat="1" ht="11.25" hidden="1">
      <c r="A32" s="205"/>
      <c r="B32" s="208"/>
      <c r="C32" s="210" t="s">
        <v>372</v>
      </c>
      <c r="D32" s="211" t="s">
        <v>373</v>
      </c>
      <c r="E32" s="350">
        <v>3257</v>
      </c>
      <c r="F32" s="368">
        <f t="shared" si="12"/>
        <v>3349</v>
      </c>
      <c r="G32" s="320">
        <f>SUM(I32)</f>
        <v>3349</v>
      </c>
      <c r="H32" s="320"/>
      <c r="I32" s="320">
        <v>3349</v>
      </c>
      <c r="J32" s="320"/>
      <c r="K32" s="320"/>
      <c r="L32" s="320"/>
      <c r="M32" s="321"/>
      <c r="N32" s="368">
        <f t="shared" si="13"/>
        <v>0</v>
      </c>
      <c r="O32" s="368">
        <f t="shared" si="13"/>
        <v>0</v>
      </c>
      <c r="P32" s="356">
        <f t="shared" si="13"/>
        <v>0</v>
      </c>
    </row>
    <row r="33" spans="1:16" s="212" customFormat="1" ht="11.25" hidden="1">
      <c r="A33" s="205"/>
      <c r="B33" s="208"/>
      <c r="C33" s="210" t="s">
        <v>374</v>
      </c>
      <c r="D33" s="211" t="s">
        <v>375</v>
      </c>
      <c r="E33" s="350">
        <v>462</v>
      </c>
      <c r="F33" s="368">
        <f t="shared" si="12"/>
        <v>472</v>
      </c>
      <c r="G33" s="320">
        <f>SUM(I33)</f>
        <v>472</v>
      </c>
      <c r="H33" s="320"/>
      <c r="I33" s="320">
        <v>472</v>
      </c>
      <c r="J33" s="320"/>
      <c r="K33" s="320"/>
      <c r="L33" s="320"/>
      <c r="M33" s="321"/>
      <c r="N33" s="368">
        <f t="shared" si="13"/>
        <v>0</v>
      </c>
      <c r="O33" s="368">
        <f t="shared" si="13"/>
        <v>0</v>
      </c>
      <c r="P33" s="356">
        <f t="shared" si="13"/>
        <v>0</v>
      </c>
    </row>
    <row r="34" spans="1:16" s="212" customFormat="1" ht="11.25" hidden="1">
      <c r="A34" s="205"/>
      <c r="B34" s="208"/>
      <c r="C34" s="210" t="s">
        <v>358</v>
      </c>
      <c r="D34" s="211" t="s">
        <v>359</v>
      </c>
      <c r="E34" s="350">
        <v>16481</v>
      </c>
      <c r="F34" s="368">
        <f t="shared" si="12"/>
        <v>15000</v>
      </c>
      <c r="G34" s="320">
        <v>15000</v>
      </c>
      <c r="H34" s="320"/>
      <c r="I34" s="320"/>
      <c r="J34" s="320"/>
      <c r="K34" s="320"/>
      <c r="L34" s="320"/>
      <c r="M34" s="321"/>
      <c r="N34" s="368">
        <f t="shared" si="13"/>
        <v>0</v>
      </c>
      <c r="O34" s="368">
        <f t="shared" si="13"/>
        <v>0</v>
      </c>
      <c r="P34" s="356">
        <f t="shared" si="13"/>
        <v>0</v>
      </c>
    </row>
    <row r="35" spans="1:16" s="212" customFormat="1" ht="11.25" hidden="1">
      <c r="A35" s="199"/>
      <c r="B35" s="213"/>
      <c r="C35" s="210" t="s">
        <v>360</v>
      </c>
      <c r="D35" s="211" t="s">
        <v>361</v>
      </c>
      <c r="E35" s="350">
        <v>13500</v>
      </c>
      <c r="F35" s="368">
        <f t="shared" si="12"/>
        <v>15000</v>
      </c>
      <c r="G35" s="320">
        <v>15000</v>
      </c>
      <c r="H35" s="320"/>
      <c r="I35" s="320"/>
      <c r="J35" s="320"/>
      <c r="K35" s="320"/>
      <c r="L35" s="320"/>
      <c r="M35" s="321"/>
      <c r="N35" s="368">
        <f t="shared" si="13"/>
        <v>0</v>
      </c>
      <c r="O35" s="368">
        <f t="shared" si="13"/>
        <v>0</v>
      </c>
      <c r="P35" s="356">
        <f t="shared" si="13"/>
        <v>0</v>
      </c>
    </row>
    <row r="36" spans="1:16" s="212" customFormat="1" ht="11.25" hidden="1">
      <c r="A36" s="205"/>
      <c r="B36" s="208"/>
      <c r="C36" s="210" t="s">
        <v>376</v>
      </c>
      <c r="D36" s="211" t="s">
        <v>377</v>
      </c>
      <c r="E36" s="350">
        <v>764</v>
      </c>
      <c r="F36" s="368">
        <f t="shared" si="12"/>
        <v>779</v>
      </c>
      <c r="G36" s="320">
        <v>779</v>
      </c>
      <c r="H36" s="320"/>
      <c r="I36" s="320"/>
      <c r="J36" s="320"/>
      <c r="K36" s="320"/>
      <c r="L36" s="320"/>
      <c r="M36" s="321"/>
      <c r="N36" s="368">
        <f t="shared" si="13"/>
        <v>0</v>
      </c>
      <c r="O36" s="368">
        <f t="shared" si="13"/>
        <v>0</v>
      </c>
      <c r="P36" s="356">
        <f t="shared" si="13"/>
        <v>0</v>
      </c>
    </row>
    <row r="37" spans="1:16" s="212" customFormat="1" ht="11.25" hidden="1">
      <c r="A37" s="215"/>
      <c r="B37" s="200"/>
      <c r="C37" s="104" t="s">
        <v>345</v>
      </c>
      <c r="D37" s="179" t="s">
        <v>346</v>
      </c>
      <c r="E37" s="350">
        <v>6048</v>
      </c>
      <c r="F37" s="368">
        <f t="shared" si="12"/>
        <v>0</v>
      </c>
      <c r="G37" s="320"/>
      <c r="H37" s="320"/>
      <c r="I37" s="320"/>
      <c r="J37" s="320"/>
      <c r="K37" s="320"/>
      <c r="L37" s="320"/>
      <c r="M37" s="321"/>
      <c r="N37" s="368">
        <f t="shared" si="13"/>
        <v>0</v>
      </c>
      <c r="O37" s="368">
        <f t="shared" si="13"/>
        <v>0</v>
      </c>
      <c r="P37" s="356">
        <f t="shared" si="13"/>
        <v>0</v>
      </c>
    </row>
    <row r="38" spans="1:16" s="202" customFormat="1" ht="12" hidden="1">
      <c r="A38" s="195" t="s">
        <v>199</v>
      </c>
      <c r="B38" s="196"/>
      <c r="C38" s="196"/>
      <c r="D38" s="197" t="s">
        <v>200</v>
      </c>
      <c r="E38" s="351">
        <f aca="true" t="shared" si="14" ref="E38:P38">SUM(E39)</f>
        <v>147440</v>
      </c>
      <c r="F38" s="351">
        <f t="shared" si="14"/>
        <v>49000</v>
      </c>
      <c r="G38" s="330">
        <f t="shared" si="14"/>
        <v>49000</v>
      </c>
      <c r="H38" s="330">
        <f t="shared" si="14"/>
        <v>0</v>
      </c>
      <c r="I38" s="330">
        <f t="shared" si="14"/>
        <v>0</v>
      </c>
      <c r="J38" s="330">
        <f t="shared" si="14"/>
        <v>0</v>
      </c>
      <c r="K38" s="330">
        <f t="shared" si="14"/>
        <v>0</v>
      </c>
      <c r="L38" s="330">
        <f t="shared" si="14"/>
        <v>0</v>
      </c>
      <c r="M38" s="331">
        <f t="shared" si="14"/>
        <v>0</v>
      </c>
      <c r="N38" s="351">
        <f t="shared" si="14"/>
        <v>0</v>
      </c>
      <c r="O38" s="351">
        <f t="shared" si="14"/>
        <v>0</v>
      </c>
      <c r="P38" s="351">
        <f t="shared" si="14"/>
        <v>0</v>
      </c>
    </row>
    <row r="39" spans="1:16" s="202" customFormat="1" ht="12" hidden="1">
      <c r="A39" s="198"/>
      <c r="B39" s="144" t="s">
        <v>201</v>
      </c>
      <c r="C39" s="144"/>
      <c r="D39" s="178" t="s">
        <v>380</v>
      </c>
      <c r="E39" s="352">
        <f aca="true" t="shared" si="15" ref="E39:M39">SUM(E40:E44)</f>
        <v>147440</v>
      </c>
      <c r="F39" s="352">
        <f t="shared" si="15"/>
        <v>49000</v>
      </c>
      <c r="G39" s="332">
        <f t="shared" si="15"/>
        <v>49000</v>
      </c>
      <c r="H39" s="332">
        <f t="shared" si="15"/>
        <v>0</v>
      </c>
      <c r="I39" s="332">
        <f t="shared" si="15"/>
        <v>0</v>
      </c>
      <c r="J39" s="332">
        <f t="shared" si="15"/>
        <v>0</v>
      </c>
      <c r="K39" s="332">
        <f t="shared" si="15"/>
        <v>0</v>
      </c>
      <c r="L39" s="332">
        <f t="shared" si="15"/>
        <v>0</v>
      </c>
      <c r="M39" s="333">
        <f t="shared" si="15"/>
        <v>0</v>
      </c>
      <c r="N39" s="352">
        <f>SUM(N40:N44)</f>
        <v>0</v>
      </c>
      <c r="O39" s="352">
        <f>SUM(O40:O44)</f>
        <v>0</v>
      </c>
      <c r="P39" s="352">
        <f>SUM(P40:P44)</f>
        <v>0</v>
      </c>
    </row>
    <row r="40" spans="1:16" s="212" customFormat="1" ht="11.25" hidden="1">
      <c r="A40" s="205"/>
      <c r="B40" s="208"/>
      <c r="C40" s="210" t="s">
        <v>358</v>
      </c>
      <c r="D40" s="211" t="s">
        <v>359</v>
      </c>
      <c r="E40" s="350">
        <v>4000</v>
      </c>
      <c r="F40" s="350">
        <f>SUM(G40+M40)</f>
        <v>3000</v>
      </c>
      <c r="G40" s="320">
        <v>3000</v>
      </c>
      <c r="H40" s="320"/>
      <c r="I40" s="320"/>
      <c r="J40" s="320"/>
      <c r="K40" s="320"/>
      <c r="L40" s="320"/>
      <c r="M40" s="321"/>
      <c r="N40" s="350">
        <f aca="true" t="shared" si="16" ref="N40:P41">SUM(O40+U40)</f>
        <v>0</v>
      </c>
      <c r="O40" s="350">
        <f t="shared" si="16"/>
        <v>0</v>
      </c>
      <c r="P40" s="350">
        <f t="shared" si="16"/>
        <v>0</v>
      </c>
    </row>
    <row r="41" spans="1:16" s="212" customFormat="1" ht="11.25" hidden="1">
      <c r="A41" s="215"/>
      <c r="B41" s="216"/>
      <c r="C41" s="210" t="s">
        <v>381</v>
      </c>
      <c r="D41" s="211" t="s">
        <v>382</v>
      </c>
      <c r="E41" s="350">
        <v>6000</v>
      </c>
      <c r="F41" s="350">
        <f>SUM(G41+M41)</f>
        <v>20000</v>
      </c>
      <c r="G41" s="320">
        <v>20000</v>
      </c>
      <c r="H41" s="320"/>
      <c r="I41" s="320"/>
      <c r="J41" s="320"/>
      <c r="K41" s="320"/>
      <c r="L41" s="320"/>
      <c r="M41" s="321"/>
      <c r="N41" s="350">
        <f t="shared" si="16"/>
        <v>0</v>
      </c>
      <c r="O41" s="350">
        <f t="shared" si="16"/>
        <v>0</v>
      </c>
      <c r="P41" s="350">
        <f t="shared" si="16"/>
        <v>0</v>
      </c>
    </row>
    <row r="42" spans="1:16" s="212" customFormat="1" ht="11.25" hidden="1">
      <c r="A42" s="215"/>
      <c r="B42" s="216"/>
      <c r="C42" s="210" t="s">
        <v>360</v>
      </c>
      <c r="D42" s="211" t="s">
        <v>361</v>
      </c>
      <c r="E42" s="350">
        <v>6000</v>
      </c>
      <c r="F42" s="350">
        <f>SUM(G42)</f>
        <v>6000</v>
      </c>
      <c r="G42" s="320">
        <v>6000</v>
      </c>
      <c r="H42" s="320"/>
      <c r="I42" s="320"/>
      <c r="J42" s="320"/>
      <c r="K42" s="320"/>
      <c r="L42" s="320"/>
      <c r="M42" s="321"/>
      <c r="N42" s="350">
        <f>SUM(O42)</f>
        <v>0</v>
      </c>
      <c r="O42" s="350">
        <f>SUM(P42)</f>
        <v>0</v>
      </c>
      <c r="P42" s="350">
        <f>SUM(Q42)</f>
        <v>0</v>
      </c>
    </row>
    <row r="43" spans="1:16" s="212" customFormat="1" ht="11.25" hidden="1">
      <c r="A43" s="215"/>
      <c r="B43" s="216"/>
      <c r="C43" s="210" t="s">
        <v>383</v>
      </c>
      <c r="D43" s="211" t="s">
        <v>384</v>
      </c>
      <c r="E43" s="350">
        <v>29440</v>
      </c>
      <c r="F43" s="350">
        <f>SUM(G43+M43)</f>
        <v>20000</v>
      </c>
      <c r="G43" s="320">
        <v>20000</v>
      </c>
      <c r="H43" s="320"/>
      <c r="I43" s="320"/>
      <c r="J43" s="320"/>
      <c r="K43" s="320"/>
      <c r="L43" s="320"/>
      <c r="M43" s="321"/>
      <c r="N43" s="350">
        <f aca="true" t="shared" si="17" ref="N43:P44">SUM(O43+U43)</f>
        <v>0</v>
      </c>
      <c r="O43" s="350">
        <f t="shared" si="17"/>
        <v>0</v>
      </c>
      <c r="P43" s="350">
        <f t="shared" si="17"/>
        <v>0</v>
      </c>
    </row>
    <row r="44" spans="1:16" s="212" customFormat="1" ht="11.25" hidden="1">
      <c r="A44" s="215"/>
      <c r="B44" s="200"/>
      <c r="C44" s="210" t="s">
        <v>378</v>
      </c>
      <c r="D44" s="214" t="s">
        <v>379</v>
      </c>
      <c r="E44" s="350">
        <v>102000</v>
      </c>
      <c r="F44" s="350">
        <f>SUM(G44+M44)</f>
        <v>0</v>
      </c>
      <c r="G44" s="320"/>
      <c r="H44" s="320"/>
      <c r="I44" s="320"/>
      <c r="J44" s="320"/>
      <c r="K44" s="320"/>
      <c r="L44" s="320"/>
      <c r="M44" s="321"/>
      <c r="N44" s="350">
        <f t="shared" si="17"/>
        <v>0</v>
      </c>
      <c r="O44" s="350">
        <f t="shared" si="17"/>
        <v>0</v>
      </c>
      <c r="P44" s="350">
        <f t="shared" si="17"/>
        <v>0</v>
      </c>
    </row>
    <row r="45" spans="1:16" s="202" customFormat="1" ht="12" hidden="1">
      <c r="A45" s="195" t="s">
        <v>214</v>
      </c>
      <c r="B45" s="196"/>
      <c r="C45" s="196"/>
      <c r="D45" s="197" t="s">
        <v>215</v>
      </c>
      <c r="E45" s="351">
        <f aca="true" t="shared" si="18" ref="E45:P45">SUM(E46)</f>
        <v>1200</v>
      </c>
      <c r="F45" s="351">
        <f t="shared" si="18"/>
        <v>0</v>
      </c>
      <c r="G45" s="338">
        <f t="shared" si="18"/>
        <v>0</v>
      </c>
      <c r="H45" s="338">
        <f t="shared" si="18"/>
        <v>0</v>
      </c>
      <c r="I45" s="338">
        <f t="shared" si="18"/>
        <v>0</v>
      </c>
      <c r="J45" s="338">
        <f t="shared" si="18"/>
        <v>0</v>
      </c>
      <c r="K45" s="338">
        <f t="shared" si="18"/>
        <v>0</v>
      </c>
      <c r="L45" s="338">
        <f t="shared" si="18"/>
        <v>0</v>
      </c>
      <c r="M45" s="341">
        <f t="shared" si="18"/>
        <v>0</v>
      </c>
      <c r="N45" s="351">
        <f t="shared" si="18"/>
        <v>0</v>
      </c>
      <c r="O45" s="351">
        <f t="shared" si="18"/>
        <v>0</v>
      </c>
      <c r="P45" s="351">
        <f t="shared" si="18"/>
        <v>0</v>
      </c>
    </row>
    <row r="46" spans="1:16" s="202" customFormat="1" ht="12" hidden="1">
      <c r="A46" s="198"/>
      <c r="B46" s="144" t="s">
        <v>216</v>
      </c>
      <c r="C46" s="144"/>
      <c r="D46" s="178" t="s">
        <v>217</v>
      </c>
      <c r="E46" s="352">
        <f aca="true" t="shared" si="19" ref="E46:M46">SUM(E47:E48)</f>
        <v>1200</v>
      </c>
      <c r="F46" s="352">
        <f t="shared" si="19"/>
        <v>0</v>
      </c>
      <c r="G46" s="339">
        <f t="shared" si="19"/>
        <v>0</v>
      </c>
      <c r="H46" s="339">
        <f t="shared" si="19"/>
        <v>0</v>
      </c>
      <c r="I46" s="339">
        <f t="shared" si="19"/>
        <v>0</v>
      </c>
      <c r="J46" s="339">
        <f t="shared" si="19"/>
        <v>0</v>
      </c>
      <c r="K46" s="339">
        <f t="shared" si="19"/>
        <v>0</v>
      </c>
      <c r="L46" s="339">
        <f t="shared" si="19"/>
        <v>0</v>
      </c>
      <c r="M46" s="342">
        <f t="shared" si="19"/>
        <v>0</v>
      </c>
      <c r="N46" s="352">
        <f>SUM(N47:N48)</f>
        <v>0</v>
      </c>
      <c r="O46" s="352">
        <f>SUM(O47:O48)</f>
        <v>0</v>
      </c>
      <c r="P46" s="352">
        <f>SUM(P47:P48)</f>
        <v>0</v>
      </c>
    </row>
    <row r="47" spans="1:16" s="212" customFormat="1" ht="11.25" hidden="1">
      <c r="A47" s="205"/>
      <c r="B47" s="208"/>
      <c r="C47" s="210" t="s">
        <v>358</v>
      </c>
      <c r="D47" s="211" t="s">
        <v>359</v>
      </c>
      <c r="E47" s="350">
        <v>900</v>
      </c>
      <c r="F47" s="350">
        <f>SUM(G47+M47)</f>
        <v>0</v>
      </c>
      <c r="G47" s="320"/>
      <c r="H47" s="320"/>
      <c r="I47" s="320"/>
      <c r="J47" s="320"/>
      <c r="K47" s="320"/>
      <c r="L47" s="320"/>
      <c r="M47" s="321"/>
      <c r="N47" s="350">
        <f aca="true" t="shared" si="20" ref="N47:P48">SUM(O47+U47)</f>
        <v>0</v>
      </c>
      <c r="O47" s="350">
        <f t="shared" si="20"/>
        <v>0</v>
      </c>
      <c r="P47" s="350">
        <f t="shared" si="20"/>
        <v>0</v>
      </c>
    </row>
    <row r="48" spans="1:16" s="212" customFormat="1" ht="11.25" hidden="1">
      <c r="A48" s="199"/>
      <c r="B48" s="213"/>
      <c r="C48" s="210" t="s">
        <v>360</v>
      </c>
      <c r="D48" s="211" t="s">
        <v>361</v>
      </c>
      <c r="E48" s="350">
        <v>300</v>
      </c>
      <c r="F48" s="350">
        <f>SUM(G48+M48)</f>
        <v>0</v>
      </c>
      <c r="G48" s="320"/>
      <c r="H48" s="320"/>
      <c r="I48" s="320"/>
      <c r="J48" s="320"/>
      <c r="K48" s="320"/>
      <c r="L48" s="320"/>
      <c r="M48" s="321"/>
      <c r="N48" s="350">
        <f t="shared" si="20"/>
        <v>0</v>
      </c>
      <c r="O48" s="350">
        <f t="shared" si="20"/>
        <v>0</v>
      </c>
      <c r="P48" s="350">
        <f t="shared" si="20"/>
        <v>0</v>
      </c>
    </row>
    <row r="49" spans="1:16" s="202" customFormat="1" ht="12">
      <c r="A49" s="195" t="s">
        <v>219</v>
      </c>
      <c r="B49" s="196"/>
      <c r="C49" s="196"/>
      <c r="D49" s="197" t="s">
        <v>220</v>
      </c>
      <c r="E49" s="351">
        <f aca="true" t="shared" si="21" ref="E49:M49">SUM(E50+E56+E84)</f>
        <v>1067026</v>
      </c>
      <c r="F49" s="351">
        <f>SUM(F50+F56+F84)</f>
        <v>106094</v>
      </c>
      <c r="G49" s="330">
        <f t="shared" si="21"/>
        <v>918345</v>
      </c>
      <c r="H49" s="330">
        <f t="shared" si="21"/>
        <v>488275</v>
      </c>
      <c r="I49" s="330">
        <f t="shared" si="21"/>
        <v>93737</v>
      </c>
      <c r="J49" s="330">
        <f t="shared" si="21"/>
        <v>0</v>
      </c>
      <c r="K49" s="330">
        <f t="shared" si="21"/>
        <v>0</v>
      </c>
      <c r="L49" s="330">
        <f t="shared" si="21"/>
        <v>0</v>
      </c>
      <c r="M49" s="331">
        <f t="shared" si="21"/>
        <v>43000</v>
      </c>
      <c r="N49" s="351">
        <f>SUM(N50+N56+N84)</f>
        <v>2500</v>
      </c>
      <c r="O49" s="351">
        <f>SUM(O50+O56+O84)</f>
        <v>2500</v>
      </c>
      <c r="P49" s="351">
        <f>SUM(P50+P56+P84)</f>
        <v>106094</v>
      </c>
    </row>
    <row r="50" spans="1:16" s="202" customFormat="1" ht="12">
      <c r="A50" s="198"/>
      <c r="B50" s="144" t="s">
        <v>385</v>
      </c>
      <c r="C50" s="144"/>
      <c r="D50" s="178" t="s">
        <v>386</v>
      </c>
      <c r="E50" s="352">
        <f>SUM(E51:E55)</f>
        <v>75300</v>
      </c>
      <c r="F50" s="352">
        <f>SUM(F52:F53)</f>
        <v>1800</v>
      </c>
      <c r="G50" s="332">
        <f>SUM(G51:G55)</f>
        <v>75300</v>
      </c>
      <c r="H50" s="332">
        <f aca="true" t="shared" si="22" ref="H50:M50">SUM(H51+H52+H53+H54)</f>
        <v>0</v>
      </c>
      <c r="I50" s="332">
        <f t="shared" si="22"/>
        <v>0</v>
      </c>
      <c r="J50" s="332">
        <f t="shared" si="22"/>
        <v>0</v>
      </c>
      <c r="K50" s="332">
        <f t="shared" si="22"/>
        <v>0</v>
      </c>
      <c r="L50" s="332">
        <f t="shared" si="22"/>
        <v>0</v>
      </c>
      <c r="M50" s="333">
        <f t="shared" si="22"/>
        <v>0</v>
      </c>
      <c r="N50" s="352">
        <f>SUM(N52:N53)</f>
        <v>500</v>
      </c>
      <c r="O50" s="352">
        <f>SUM(O52:O53)</f>
        <v>300</v>
      </c>
      <c r="P50" s="352">
        <f>SUM(P52:P53)</f>
        <v>2000</v>
      </c>
    </row>
    <row r="51" spans="1:16" s="212" customFormat="1" ht="11.25" hidden="1">
      <c r="A51" s="217"/>
      <c r="B51" s="218"/>
      <c r="C51" s="210" t="s">
        <v>387</v>
      </c>
      <c r="D51" s="211" t="s">
        <v>388</v>
      </c>
      <c r="E51" s="350">
        <v>72200</v>
      </c>
      <c r="F51" s="350">
        <f>SUM(G51+M51)</f>
        <v>72200</v>
      </c>
      <c r="G51" s="320">
        <v>72200</v>
      </c>
      <c r="H51" s="320"/>
      <c r="I51" s="320"/>
      <c r="J51" s="320"/>
      <c r="K51" s="320"/>
      <c r="L51" s="320"/>
      <c r="M51" s="321"/>
      <c r="N51" s="350">
        <f>SUM(O51+U51)</f>
        <v>0</v>
      </c>
      <c r="O51" s="350">
        <f>SUM(P51+V51)</f>
        <v>0</v>
      </c>
      <c r="P51" s="350">
        <f>SUM(Q51+W51)</f>
        <v>0</v>
      </c>
    </row>
    <row r="52" spans="1:16" s="212" customFormat="1" ht="11.25">
      <c r="A52" s="219"/>
      <c r="B52" s="208"/>
      <c r="C52" s="210" t="s">
        <v>358</v>
      </c>
      <c r="D52" s="211" t="s">
        <v>359</v>
      </c>
      <c r="E52" s="350">
        <v>2800</v>
      </c>
      <c r="F52" s="350">
        <f>SUM(G52+M52)</f>
        <v>1500</v>
      </c>
      <c r="G52" s="320">
        <v>1500</v>
      </c>
      <c r="H52" s="320"/>
      <c r="I52" s="320"/>
      <c r="J52" s="320"/>
      <c r="K52" s="320"/>
      <c r="L52" s="320"/>
      <c r="M52" s="321"/>
      <c r="N52" s="350">
        <v>0</v>
      </c>
      <c r="O52" s="350">
        <v>300</v>
      </c>
      <c r="P52" s="350">
        <f>SUM(F52-O52)</f>
        <v>1200</v>
      </c>
    </row>
    <row r="53" spans="1:16" s="212" customFormat="1" ht="11.25">
      <c r="A53" s="199"/>
      <c r="B53" s="213"/>
      <c r="C53" s="210" t="s">
        <v>360</v>
      </c>
      <c r="D53" s="211" t="s">
        <v>361</v>
      </c>
      <c r="E53" s="350">
        <v>200</v>
      </c>
      <c r="F53" s="350">
        <f>SUM(G53+M53)</f>
        <v>300</v>
      </c>
      <c r="G53" s="320">
        <v>300</v>
      </c>
      <c r="H53" s="320"/>
      <c r="I53" s="320"/>
      <c r="J53" s="320"/>
      <c r="K53" s="320"/>
      <c r="L53" s="320"/>
      <c r="M53" s="321"/>
      <c r="N53" s="350">
        <v>500</v>
      </c>
      <c r="O53" s="350">
        <v>0</v>
      </c>
      <c r="P53" s="350">
        <f>SUM(F53+N53)</f>
        <v>800</v>
      </c>
    </row>
    <row r="54" spans="1:16" s="212" customFormat="1" ht="11.25" hidden="1">
      <c r="A54" s="219"/>
      <c r="B54" s="208"/>
      <c r="C54" s="210" t="s">
        <v>389</v>
      </c>
      <c r="D54" s="221" t="s">
        <v>390</v>
      </c>
      <c r="E54" s="350">
        <v>100</v>
      </c>
      <c r="F54" s="350">
        <f>SUM(G54+M54)</f>
        <v>300</v>
      </c>
      <c r="G54" s="320">
        <v>300</v>
      </c>
      <c r="H54" s="320"/>
      <c r="I54" s="320"/>
      <c r="J54" s="320"/>
      <c r="K54" s="320"/>
      <c r="L54" s="320"/>
      <c r="M54" s="321"/>
      <c r="N54" s="350">
        <f aca="true" t="shared" si="23" ref="N54:P55">SUM(O54+U54)</f>
        <v>0</v>
      </c>
      <c r="O54" s="350">
        <f t="shared" si="23"/>
        <v>0</v>
      </c>
      <c r="P54" s="350">
        <f t="shared" si="23"/>
        <v>0</v>
      </c>
    </row>
    <row r="55" spans="1:16" s="212" customFormat="1" ht="22.5" hidden="1">
      <c r="A55" s="205"/>
      <c r="B55" s="220"/>
      <c r="C55" s="210" t="s">
        <v>478</v>
      </c>
      <c r="D55" s="214" t="s">
        <v>486</v>
      </c>
      <c r="E55" s="350">
        <v>0</v>
      </c>
      <c r="F55" s="350">
        <f>SUM(G55+M55)</f>
        <v>1000</v>
      </c>
      <c r="G55" s="320">
        <v>1000</v>
      </c>
      <c r="H55" s="320"/>
      <c r="I55" s="320"/>
      <c r="J55" s="320"/>
      <c r="K55" s="320"/>
      <c r="L55" s="320"/>
      <c r="M55" s="321"/>
      <c r="N55" s="350">
        <f t="shared" si="23"/>
        <v>0</v>
      </c>
      <c r="O55" s="350">
        <f t="shared" si="23"/>
        <v>0</v>
      </c>
      <c r="P55" s="350">
        <f t="shared" si="23"/>
        <v>0</v>
      </c>
    </row>
    <row r="56" spans="1:16" s="202" customFormat="1" ht="12">
      <c r="A56" s="248"/>
      <c r="B56" s="144" t="s">
        <v>225</v>
      </c>
      <c r="C56" s="144"/>
      <c r="D56" s="181" t="s">
        <v>391</v>
      </c>
      <c r="E56" s="352">
        <f aca="true" t="shared" si="24" ref="E56:M56">SUM(E57:E83)</f>
        <v>769034</v>
      </c>
      <c r="F56" s="352">
        <f>SUM(F68:F69)</f>
        <v>98344</v>
      </c>
      <c r="G56" s="332">
        <f t="shared" si="24"/>
        <v>727063</v>
      </c>
      <c r="H56" s="332">
        <f t="shared" si="24"/>
        <v>436553</v>
      </c>
      <c r="I56" s="332">
        <f t="shared" si="24"/>
        <v>83956</v>
      </c>
      <c r="J56" s="332">
        <f t="shared" si="24"/>
        <v>0</v>
      </c>
      <c r="K56" s="332">
        <f t="shared" si="24"/>
        <v>0</v>
      </c>
      <c r="L56" s="332">
        <f t="shared" si="24"/>
        <v>0</v>
      </c>
      <c r="M56" s="333">
        <f t="shared" si="24"/>
        <v>43000</v>
      </c>
      <c r="N56" s="352">
        <f>SUM(N68:N69)</f>
        <v>1000</v>
      </c>
      <c r="O56" s="352">
        <f>SUM(O68:O69)</f>
        <v>1200</v>
      </c>
      <c r="P56" s="352">
        <f>SUM(P68:P69)</f>
        <v>98144</v>
      </c>
    </row>
    <row r="57" spans="1:16" s="212" customFormat="1" ht="11.25" hidden="1">
      <c r="A57" s="205"/>
      <c r="B57" s="204"/>
      <c r="C57" s="210" t="s">
        <v>366</v>
      </c>
      <c r="D57" s="211" t="s">
        <v>367</v>
      </c>
      <c r="E57" s="350">
        <v>572</v>
      </c>
      <c r="F57" s="350">
        <f aca="true" t="shared" si="25" ref="F57:F83">SUM(G57+M57)</f>
        <v>90</v>
      </c>
      <c r="G57" s="320">
        <v>90</v>
      </c>
      <c r="H57" s="320"/>
      <c r="I57" s="320"/>
      <c r="J57" s="320"/>
      <c r="K57" s="320"/>
      <c r="L57" s="320"/>
      <c r="M57" s="321"/>
      <c r="N57" s="350">
        <f aca="true" t="shared" si="26" ref="N57:P83">SUM(O57+U57)</f>
        <v>0</v>
      </c>
      <c r="O57" s="350">
        <f t="shared" si="26"/>
        <v>0</v>
      </c>
      <c r="P57" s="350">
        <f t="shared" si="26"/>
        <v>0</v>
      </c>
    </row>
    <row r="58" spans="1:16" s="212" customFormat="1" ht="11.25" hidden="1">
      <c r="A58" s="205"/>
      <c r="B58" s="208"/>
      <c r="C58" s="210" t="s">
        <v>368</v>
      </c>
      <c r="D58" s="211" t="s">
        <v>369</v>
      </c>
      <c r="E58" s="350">
        <v>392640</v>
      </c>
      <c r="F58" s="350">
        <f t="shared" si="25"/>
        <v>392341</v>
      </c>
      <c r="G58" s="320">
        <f>SUM(H58)</f>
        <v>392341</v>
      </c>
      <c r="H58" s="320">
        <v>392341</v>
      </c>
      <c r="I58" s="320"/>
      <c r="J58" s="320"/>
      <c r="K58" s="320"/>
      <c r="L58" s="320"/>
      <c r="M58" s="321"/>
      <c r="N58" s="350">
        <f t="shared" si="26"/>
        <v>0</v>
      </c>
      <c r="O58" s="350">
        <f t="shared" si="26"/>
        <v>0</v>
      </c>
      <c r="P58" s="350">
        <f t="shared" si="26"/>
        <v>0</v>
      </c>
    </row>
    <row r="59" spans="1:16" s="212" customFormat="1" ht="11.25" hidden="1">
      <c r="A59" s="205"/>
      <c r="B59" s="208"/>
      <c r="C59" s="210" t="s">
        <v>370</v>
      </c>
      <c r="D59" s="211" t="s">
        <v>371</v>
      </c>
      <c r="E59" s="350">
        <v>35382</v>
      </c>
      <c r="F59" s="350">
        <f t="shared" si="25"/>
        <v>36212</v>
      </c>
      <c r="G59" s="320">
        <f>SUM(H59)</f>
        <v>36212</v>
      </c>
      <c r="H59" s="320">
        <v>36212</v>
      </c>
      <c r="I59" s="320"/>
      <c r="J59" s="320"/>
      <c r="K59" s="320"/>
      <c r="L59" s="320"/>
      <c r="M59" s="321"/>
      <c r="N59" s="350">
        <f t="shared" si="26"/>
        <v>0</v>
      </c>
      <c r="O59" s="350">
        <f t="shared" si="26"/>
        <v>0</v>
      </c>
      <c r="P59" s="350">
        <f t="shared" si="26"/>
        <v>0</v>
      </c>
    </row>
    <row r="60" spans="1:16" s="212" customFormat="1" ht="11.25" hidden="1">
      <c r="A60" s="205"/>
      <c r="B60" s="208"/>
      <c r="C60" s="210" t="s">
        <v>372</v>
      </c>
      <c r="D60" s="211" t="s">
        <v>373</v>
      </c>
      <c r="E60" s="350">
        <v>70701</v>
      </c>
      <c r="F60" s="350">
        <f t="shared" si="25"/>
        <v>73584</v>
      </c>
      <c r="G60" s="320">
        <f>SUM(I60)</f>
        <v>73584</v>
      </c>
      <c r="H60" s="320"/>
      <c r="I60" s="320">
        <v>73584</v>
      </c>
      <c r="J60" s="320"/>
      <c r="K60" s="320"/>
      <c r="L60" s="320"/>
      <c r="M60" s="321"/>
      <c r="N60" s="350">
        <f t="shared" si="26"/>
        <v>0</v>
      </c>
      <c r="O60" s="350">
        <f t="shared" si="26"/>
        <v>0</v>
      </c>
      <c r="P60" s="350">
        <f t="shared" si="26"/>
        <v>0</v>
      </c>
    </row>
    <row r="61" spans="1:16" s="212" customFormat="1" ht="11.25" hidden="1">
      <c r="A61" s="205"/>
      <c r="B61" s="208"/>
      <c r="C61" s="210" t="s">
        <v>374</v>
      </c>
      <c r="D61" s="211" t="s">
        <v>375</v>
      </c>
      <c r="E61" s="350">
        <v>10048</v>
      </c>
      <c r="F61" s="350">
        <f t="shared" si="25"/>
        <v>10372</v>
      </c>
      <c r="G61" s="320">
        <f>SUM(I61)</f>
        <v>10372</v>
      </c>
      <c r="H61" s="320"/>
      <c r="I61" s="320">
        <v>10372</v>
      </c>
      <c r="J61" s="320"/>
      <c r="K61" s="320"/>
      <c r="L61" s="320"/>
      <c r="M61" s="321"/>
      <c r="N61" s="350">
        <f t="shared" si="26"/>
        <v>0</v>
      </c>
      <c r="O61" s="350">
        <f t="shared" si="26"/>
        <v>0</v>
      </c>
      <c r="P61" s="350">
        <f t="shared" si="26"/>
        <v>0</v>
      </c>
    </row>
    <row r="62" spans="1:16" s="212" customFormat="1" ht="22.5" hidden="1">
      <c r="A62" s="205"/>
      <c r="B62" s="208"/>
      <c r="C62" s="210" t="s">
        <v>392</v>
      </c>
      <c r="D62" s="214" t="s">
        <v>393</v>
      </c>
      <c r="E62" s="350">
        <v>14645</v>
      </c>
      <c r="F62" s="350">
        <f t="shared" si="25"/>
        <v>0</v>
      </c>
      <c r="G62" s="320"/>
      <c r="H62" s="320"/>
      <c r="I62" s="320"/>
      <c r="J62" s="320"/>
      <c r="K62" s="320"/>
      <c r="L62" s="320"/>
      <c r="M62" s="321"/>
      <c r="N62" s="350">
        <f t="shared" si="26"/>
        <v>0</v>
      </c>
      <c r="O62" s="350">
        <f t="shared" si="26"/>
        <v>0</v>
      </c>
      <c r="P62" s="350">
        <f t="shared" si="26"/>
        <v>0</v>
      </c>
    </row>
    <row r="63" spans="1:16" s="212" customFormat="1" ht="11.25" hidden="1">
      <c r="A63" s="205"/>
      <c r="B63" s="208"/>
      <c r="C63" s="210" t="s">
        <v>394</v>
      </c>
      <c r="D63" s="211" t="s">
        <v>395</v>
      </c>
      <c r="E63" s="350">
        <v>9585</v>
      </c>
      <c r="F63" s="350">
        <f t="shared" si="25"/>
        <v>8000</v>
      </c>
      <c r="G63" s="320">
        <f>SUM(H63)</f>
        <v>8000</v>
      </c>
      <c r="H63" s="320">
        <v>8000</v>
      </c>
      <c r="I63" s="320"/>
      <c r="J63" s="320"/>
      <c r="K63" s="320"/>
      <c r="L63" s="320"/>
      <c r="M63" s="321"/>
      <c r="N63" s="350">
        <f t="shared" si="26"/>
        <v>0</v>
      </c>
      <c r="O63" s="350">
        <f t="shared" si="26"/>
        <v>0</v>
      </c>
      <c r="P63" s="350">
        <f t="shared" si="26"/>
        <v>0</v>
      </c>
    </row>
    <row r="64" spans="1:16" s="212" customFormat="1" ht="11.25" hidden="1">
      <c r="A64" s="205"/>
      <c r="B64" s="208"/>
      <c r="C64" s="210" t="s">
        <v>358</v>
      </c>
      <c r="D64" s="211" t="s">
        <v>359</v>
      </c>
      <c r="E64" s="350">
        <v>54034</v>
      </c>
      <c r="F64" s="350">
        <f t="shared" si="25"/>
        <v>50325</v>
      </c>
      <c r="G64" s="320">
        <v>50325</v>
      </c>
      <c r="H64" s="320"/>
      <c r="I64" s="320"/>
      <c r="J64" s="320"/>
      <c r="K64" s="320"/>
      <c r="L64" s="320"/>
      <c r="M64" s="321"/>
      <c r="N64" s="350">
        <f t="shared" si="26"/>
        <v>0</v>
      </c>
      <c r="O64" s="350">
        <f t="shared" si="26"/>
        <v>0</v>
      </c>
      <c r="P64" s="350">
        <f t="shared" si="26"/>
        <v>0</v>
      </c>
    </row>
    <row r="65" spans="1:16" s="212" customFormat="1" ht="11.25" hidden="1">
      <c r="A65" s="205"/>
      <c r="B65" s="208"/>
      <c r="C65" s="210" t="s">
        <v>472</v>
      </c>
      <c r="D65" s="211" t="s">
        <v>359</v>
      </c>
      <c r="E65" s="350">
        <v>4787</v>
      </c>
      <c r="F65" s="350">
        <f t="shared" si="25"/>
        <v>0</v>
      </c>
      <c r="G65" s="320"/>
      <c r="H65" s="320"/>
      <c r="I65" s="320"/>
      <c r="J65" s="320"/>
      <c r="K65" s="320"/>
      <c r="L65" s="320"/>
      <c r="M65" s="321"/>
      <c r="N65" s="350">
        <f t="shared" si="26"/>
        <v>0</v>
      </c>
      <c r="O65" s="350">
        <f t="shared" si="26"/>
        <v>0</v>
      </c>
      <c r="P65" s="350">
        <f t="shared" si="26"/>
        <v>0</v>
      </c>
    </row>
    <row r="66" spans="1:16" s="212" customFormat="1" ht="11.25" hidden="1">
      <c r="A66" s="205"/>
      <c r="B66" s="208"/>
      <c r="C66" s="210" t="s">
        <v>396</v>
      </c>
      <c r="D66" s="211" t="s">
        <v>397</v>
      </c>
      <c r="E66" s="350">
        <v>8798</v>
      </c>
      <c r="F66" s="350">
        <f t="shared" si="25"/>
        <v>8800</v>
      </c>
      <c r="G66" s="320">
        <v>8800</v>
      </c>
      <c r="H66" s="320"/>
      <c r="I66" s="320"/>
      <c r="J66" s="320"/>
      <c r="K66" s="320"/>
      <c r="L66" s="320"/>
      <c r="M66" s="321"/>
      <c r="N66" s="350">
        <f t="shared" si="26"/>
        <v>0</v>
      </c>
      <c r="O66" s="350">
        <f t="shared" si="26"/>
        <v>0</v>
      </c>
      <c r="P66" s="350">
        <f t="shared" si="26"/>
        <v>0</v>
      </c>
    </row>
    <row r="67" spans="1:16" s="212" customFormat="1" ht="11.25" hidden="1">
      <c r="A67" s="205"/>
      <c r="B67" s="208"/>
      <c r="C67" s="210" t="s">
        <v>381</v>
      </c>
      <c r="D67" s="211" t="s">
        <v>382</v>
      </c>
      <c r="E67" s="350">
        <v>4000</v>
      </c>
      <c r="F67" s="350">
        <f t="shared" si="25"/>
        <v>0</v>
      </c>
      <c r="G67" s="320"/>
      <c r="H67" s="320"/>
      <c r="I67" s="320"/>
      <c r="J67" s="320"/>
      <c r="K67" s="320"/>
      <c r="L67" s="320"/>
      <c r="M67" s="321"/>
      <c r="N67" s="350">
        <f t="shared" si="26"/>
        <v>0</v>
      </c>
      <c r="O67" s="350">
        <f t="shared" si="26"/>
        <v>0</v>
      </c>
      <c r="P67" s="350">
        <f t="shared" si="26"/>
        <v>0</v>
      </c>
    </row>
    <row r="68" spans="1:16" s="212" customFormat="1" ht="11.25">
      <c r="A68" s="205"/>
      <c r="B68" s="208"/>
      <c r="C68" s="210" t="s">
        <v>360</v>
      </c>
      <c r="D68" s="211" t="s">
        <v>361</v>
      </c>
      <c r="E68" s="350">
        <v>121534</v>
      </c>
      <c r="F68" s="350">
        <f t="shared" si="25"/>
        <v>98344</v>
      </c>
      <c r="G68" s="320">
        <v>98344</v>
      </c>
      <c r="H68" s="320"/>
      <c r="I68" s="320"/>
      <c r="J68" s="320"/>
      <c r="K68" s="320"/>
      <c r="L68" s="320"/>
      <c r="M68" s="321"/>
      <c r="N68" s="350">
        <v>0</v>
      </c>
      <c r="O68" s="350">
        <v>1200</v>
      </c>
      <c r="P68" s="350">
        <f>SUM(F68-O68)</f>
        <v>97144</v>
      </c>
    </row>
    <row r="69" spans="1:16" s="212" customFormat="1" ht="11.25">
      <c r="A69" s="205"/>
      <c r="B69" s="208"/>
      <c r="C69" s="210" t="s">
        <v>473</v>
      </c>
      <c r="D69" s="211" t="s">
        <v>361</v>
      </c>
      <c r="E69" s="350">
        <v>620</v>
      </c>
      <c r="F69" s="350">
        <f t="shared" si="25"/>
        <v>0</v>
      </c>
      <c r="G69" s="320"/>
      <c r="H69" s="320"/>
      <c r="I69" s="320"/>
      <c r="J69" s="320"/>
      <c r="K69" s="320"/>
      <c r="L69" s="320"/>
      <c r="M69" s="321"/>
      <c r="N69" s="350">
        <v>1000</v>
      </c>
      <c r="O69" s="350">
        <v>0</v>
      </c>
      <c r="P69" s="350">
        <f>SUM(F69+N69)</f>
        <v>1000</v>
      </c>
    </row>
    <row r="70" spans="1:16" s="212" customFormat="1" ht="11.25" hidden="1">
      <c r="A70" s="205"/>
      <c r="B70" s="208"/>
      <c r="C70" s="210" t="s">
        <v>398</v>
      </c>
      <c r="D70" s="211" t="s">
        <v>399</v>
      </c>
      <c r="E70" s="350">
        <v>1430</v>
      </c>
      <c r="F70" s="350">
        <f t="shared" si="25"/>
        <v>1500</v>
      </c>
      <c r="G70" s="320">
        <v>1500</v>
      </c>
      <c r="H70" s="320"/>
      <c r="I70" s="320"/>
      <c r="J70" s="320"/>
      <c r="K70" s="320"/>
      <c r="L70" s="320"/>
      <c r="M70" s="321"/>
      <c r="N70" s="350">
        <f t="shared" si="26"/>
        <v>0</v>
      </c>
      <c r="O70" s="350">
        <f t="shared" si="26"/>
        <v>0</v>
      </c>
      <c r="P70" s="350">
        <f t="shared" si="26"/>
        <v>0</v>
      </c>
    </row>
    <row r="71" spans="1:16" s="212" customFormat="1" ht="22.5" hidden="1">
      <c r="A71" s="205"/>
      <c r="B71" s="208"/>
      <c r="C71" s="210" t="s">
        <v>474</v>
      </c>
      <c r="D71" s="214" t="s">
        <v>481</v>
      </c>
      <c r="E71" s="350">
        <v>0</v>
      </c>
      <c r="F71" s="350">
        <f t="shared" si="25"/>
        <v>1100</v>
      </c>
      <c r="G71" s="320">
        <v>1100</v>
      </c>
      <c r="H71" s="320"/>
      <c r="I71" s="320"/>
      <c r="J71" s="320"/>
      <c r="K71" s="320"/>
      <c r="L71" s="320"/>
      <c r="M71" s="321"/>
      <c r="N71" s="350">
        <f t="shared" si="26"/>
        <v>0</v>
      </c>
      <c r="O71" s="350">
        <f t="shared" si="26"/>
        <v>0</v>
      </c>
      <c r="P71" s="350">
        <f t="shared" si="26"/>
        <v>0</v>
      </c>
    </row>
    <row r="72" spans="1:16" s="212" customFormat="1" ht="22.5" hidden="1">
      <c r="A72" s="205"/>
      <c r="B72" s="208"/>
      <c r="C72" s="210" t="s">
        <v>475</v>
      </c>
      <c r="D72" s="214" t="s">
        <v>482</v>
      </c>
      <c r="E72" s="350">
        <v>0</v>
      </c>
      <c r="F72" s="350">
        <f t="shared" si="25"/>
        <v>9000</v>
      </c>
      <c r="G72" s="320">
        <v>9000</v>
      </c>
      <c r="H72" s="320"/>
      <c r="I72" s="320"/>
      <c r="J72" s="320"/>
      <c r="K72" s="320"/>
      <c r="L72" s="320"/>
      <c r="M72" s="321"/>
      <c r="N72" s="350">
        <f t="shared" si="26"/>
        <v>0</v>
      </c>
      <c r="O72" s="350">
        <f t="shared" si="26"/>
        <v>0</v>
      </c>
      <c r="P72" s="350">
        <f t="shared" si="26"/>
        <v>0</v>
      </c>
    </row>
    <row r="73" spans="1:16" s="212" customFormat="1" ht="11.25" hidden="1">
      <c r="A73" s="205"/>
      <c r="B73" s="208"/>
      <c r="C73" s="210" t="s">
        <v>476</v>
      </c>
      <c r="D73" s="211" t="s">
        <v>483</v>
      </c>
      <c r="E73" s="350">
        <v>0</v>
      </c>
      <c r="F73" s="350">
        <f t="shared" si="25"/>
        <v>500</v>
      </c>
      <c r="G73" s="320">
        <v>500</v>
      </c>
      <c r="H73" s="320"/>
      <c r="I73" s="320"/>
      <c r="J73" s="320"/>
      <c r="K73" s="320"/>
      <c r="L73" s="320"/>
      <c r="M73" s="321"/>
      <c r="N73" s="350">
        <f t="shared" si="26"/>
        <v>0</v>
      </c>
      <c r="O73" s="350">
        <f t="shared" si="26"/>
        <v>0</v>
      </c>
      <c r="P73" s="350">
        <f t="shared" si="26"/>
        <v>0</v>
      </c>
    </row>
    <row r="74" spans="1:16" s="212" customFormat="1" ht="11.25" hidden="1">
      <c r="A74" s="205"/>
      <c r="B74" s="208"/>
      <c r="C74" s="210" t="s">
        <v>389</v>
      </c>
      <c r="D74" s="211" t="s">
        <v>390</v>
      </c>
      <c r="E74" s="350">
        <v>4500</v>
      </c>
      <c r="F74" s="350">
        <f t="shared" si="25"/>
        <v>4500</v>
      </c>
      <c r="G74" s="320">
        <v>4500</v>
      </c>
      <c r="H74" s="320"/>
      <c r="I74" s="320"/>
      <c r="J74" s="320"/>
      <c r="K74" s="320"/>
      <c r="L74" s="320"/>
      <c r="M74" s="321"/>
      <c r="N74" s="350">
        <f t="shared" si="26"/>
        <v>0</v>
      </c>
      <c r="O74" s="350">
        <f t="shared" si="26"/>
        <v>0</v>
      </c>
      <c r="P74" s="350">
        <f t="shared" si="26"/>
        <v>0</v>
      </c>
    </row>
    <row r="75" spans="1:16" s="212" customFormat="1" ht="11.25" hidden="1">
      <c r="A75" s="205"/>
      <c r="B75" s="208"/>
      <c r="C75" s="210" t="s">
        <v>400</v>
      </c>
      <c r="D75" s="211" t="s">
        <v>401</v>
      </c>
      <c r="E75" s="350">
        <v>3711</v>
      </c>
      <c r="F75" s="350">
        <f t="shared" si="25"/>
        <v>4000</v>
      </c>
      <c r="G75" s="320">
        <v>4000</v>
      </c>
      <c r="H75" s="320"/>
      <c r="I75" s="320"/>
      <c r="J75" s="320"/>
      <c r="K75" s="320"/>
      <c r="L75" s="320"/>
      <c r="M75" s="321"/>
      <c r="N75" s="350">
        <f t="shared" si="26"/>
        <v>0</v>
      </c>
      <c r="O75" s="350">
        <f t="shared" si="26"/>
        <v>0</v>
      </c>
      <c r="P75" s="350">
        <f t="shared" si="26"/>
        <v>0</v>
      </c>
    </row>
    <row r="76" spans="1:16" s="212" customFormat="1" ht="11.25" hidden="1">
      <c r="A76" s="205"/>
      <c r="B76" s="208"/>
      <c r="C76" s="210" t="s">
        <v>376</v>
      </c>
      <c r="D76" s="211" t="s">
        <v>377</v>
      </c>
      <c r="E76" s="350">
        <v>12657</v>
      </c>
      <c r="F76" s="350">
        <f t="shared" si="25"/>
        <v>12862</v>
      </c>
      <c r="G76" s="320">
        <v>12862</v>
      </c>
      <c r="H76" s="320"/>
      <c r="I76" s="320"/>
      <c r="J76" s="320"/>
      <c r="K76" s="320"/>
      <c r="L76" s="320"/>
      <c r="M76" s="321"/>
      <c r="N76" s="350">
        <f t="shared" si="26"/>
        <v>0</v>
      </c>
      <c r="O76" s="350">
        <f t="shared" si="26"/>
        <v>0</v>
      </c>
      <c r="P76" s="350">
        <f t="shared" si="26"/>
        <v>0</v>
      </c>
    </row>
    <row r="77" spans="1:16" s="212" customFormat="1" ht="11.25" hidden="1">
      <c r="A77" s="215"/>
      <c r="B77" s="216"/>
      <c r="C77" s="210" t="s">
        <v>383</v>
      </c>
      <c r="D77" s="211" t="s">
        <v>384</v>
      </c>
      <c r="E77" s="350">
        <v>33</v>
      </c>
      <c r="F77" s="350">
        <f t="shared" si="25"/>
        <v>33</v>
      </c>
      <c r="G77" s="320">
        <v>33</v>
      </c>
      <c r="H77" s="320"/>
      <c r="I77" s="320"/>
      <c r="J77" s="320"/>
      <c r="K77" s="320"/>
      <c r="L77" s="320"/>
      <c r="M77" s="321"/>
      <c r="N77" s="350">
        <f t="shared" si="26"/>
        <v>0</v>
      </c>
      <c r="O77" s="350">
        <f t="shared" si="26"/>
        <v>0</v>
      </c>
      <c r="P77" s="350">
        <f t="shared" si="26"/>
        <v>0</v>
      </c>
    </row>
    <row r="78" spans="1:16" s="212" customFormat="1" ht="11.25" hidden="1">
      <c r="A78" s="215"/>
      <c r="B78" s="216"/>
      <c r="C78" s="210" t="s">
        <v>417</v>
      </c>
      <c r="D78" s="211" t="s">
        <v>418</v>
      </c>
      <c r="E78" s="350">
        <v>357</v>
      </c>
      <c r="F78" s="350">
        <f t="shared" si="25"/>
        <v>0</v>
      </c>
      <c r="G78" s="320"/>
      <c r="H78" s="320"/>
      <c r="I78" s="320"/>
      <c r="J78" s="320"/>
      <c r="K78" s="320"/>
      <c r="L78" s="320"/>
      <c r="M78" s="321"/>
      <c r="N78" s="350">
        <f t="shared" si="26"/>
        <v>0</v>
      </c>
      <c r="O78" s="350">
        <f t="shared" si="26"/>
        <v>0</v>
      </c>
      <c r="P78" s="350">
        <f t="shared" si="26"/>
        <v>0</v>
      </c>
    </row>
    <row r="79" spans="1:16" s="212" customFormat="1" ht="22.5" hidden="1">
      <c r="A79" s="205"/>
      <c r="B79" s="208"/>
      <c r="C79" s="210" t="s">
        <v>477</v>
      </c>
      <c r="D79" s="214" t="s">
        <v>484</v>
      </c>
      <c r="E79" s="350">
        <v>0</v>
      </c>
      <c r="F79" s="350">
        <f t="shared" si="25"/>
        <v>9000</v>
      </c>
      <c r="G79" s="320">
        <v>9000</v>
      </c>
      <c r="H79" s="320"/>
      <c r="I79" s="320"/>
      <c r="J79" s="320"/>
      <c r="K79" s="320"/>
      <c r="L79" s="320"/>
      <c r="M79" s="321"/>
      <c r="N79" s="350">
        <f t="shared" si="26"/>
        <v>0</v>
      </c>
      <c r="O79" s="350">
        <f t="shared" si="26"/>
        <v>0</v>
      </c>
      <c r="P79" s="350">
        <f t="shared" si="26"/>
        <v>0</v>
      </c>
    </row>
    <row r="80" spans="1:16" s="212" customFormat="1" ht="22.5" hidden="1">
      <c r="A80" s="205"/>
      <c r="B80" s="208"/>
      <c r="C80" s="210" t="s">
        <v>478</v>
      </c>
      <c r="D80" s="214" t="s">
        <v>486</v>
      </c>
      <c r="E80" s="350">
        <v>0</v>
      </c>
      <c r="F80" s="350">
        <f t="shared" si="25"/>
        <v>2500</v>
      </c>
      <c r="G80" s="320">
        <v>2500</v>
      </c>
      <c r="H80" s="320"/>
      <c r="I80" s="320"/>
      <c r="J80" s="320"/>
      <c r="K80" s="320"/>
      <c r="L80" s="320"/>
      <c r="M80" s="321"/>
      <c r="N80" s="350">
        <f t="shared" si="26"/>
        <v>0</v>
      </c>
      <c r="O80" s="350">
        <f t="shared" si="26"/>
        <v>0</v>
      </c>
      <c r="P80" s="350">
        <f t="shared" si="26"/>
        <v>0</v>
      </c>
    </row>
    <row r="81" spans="1:16" s="212" customFormat="1" ht="11.25" hidden="1">
      <c r="A81" s="205"/>
      <c r="B81" s="208"/>
      <c r="C81" s="210" t="s">
        <v>479</v>
      </c>
      <c r="D81" s="214" t="s">
        <v>485</v>
      </c>
      <c r="E81" s="350">
        <v>0</v>
      </c>
      <c r="F81" s="350">
        <f t="shared" si="25"/>
        <v>4000</v>
      </c>
      <c r="G81" s="320">
        <v>4000</v>
      </c>
      <c r="H81" s="320"/>
      <c r="I81" s="320"/>
      <c r="J81" s="320"/>
      <c r="K81" s="320"/>
      <c r="L81" s="320"/>
      <c r="M81" s="321"/>
      <c r="N81" s="350">
        <f t="shared" si="26"/>
        <v>0</v>
      </c>
      <c r="O81" s="350">
        <f t="shared" si="26"/>
        <v>0</v>
      </c>
      <c r="P81" s="350">
        <f t="shared" si="26"/>
        <v>0</v>
      </c>
    </row>
    <row r="82" spans="1:16" s="212" customFormat="1" ht="11.25" hidden="1">
      <c r="A82" s="215"/>
      <c r="B82" s="200"/>
      <c r="C82" s="210" t="s">
        <v>378</v>
      </c>
      <c r="D82" s="214" t="s">
        <v>379</v>
      </c>
      <c r="E82" s="350">
        <v>6000</v>
      </c>
      <c r="F82" s="350">
        <f t="shared" si="25"/>
        <v>30000</v>
      </c>
      <c r="G82" s="320"/>
      <c r="H82" s="320"/>
      <c r="I82" s="320"/>
      <c r="J82" s="320"/>
      <c r="K82" s="320"/>
      <c r="L82" s="320"/>
      <c r="M82" s="321">
        <v>30000</v>
      </c>
      <c r="N82" s="350">
        <f t="shared" si="26"/>
        <v>0</v>
      </c>
      <c r="O82" s="350">
        <f t="shared" si="26"/>
        <v>0</v>
      </c>
      <c r="P82" s="350">
        <f t="shared" si="26"/>
        <v>0</v>
      </c>
    </row>
    <row r="83" spans="1:16" s="212" customFormat="1" ht="45" hidden="1">
      <c r="A83" s="215"/>
      <c r="B83" s="200"/>
      <c r="C83" s="210" t="s">
        <v>402</v>
      </c>
      <c r="D83" s="214" t="s">
        <v>403</v>
      </c>
      <c r="E83" s="350">
        <v>13000</v>
      </c>
      <c r="F83" s="350">
        <f t="shared" si="25"/>
        <v>13000</v>
      </c>
      <c r="G83" s="320"/>
      <c r="H83" s="320"/>
      <c r="I83" s="320"/>
      <c r="J83" s="320"/>
      <c r="K83" s="320"/>
      <c r="L83" s="320"/>
      <c r="M83" s="321">
        <v>13000</v>
      </c>
      <c r="N83" s="350">
        <f t="shared" si="26"/>
        <v>0</v>
      </c>
      <c r="O83" s="350">
        <f t="shared" si="26"/>
        <v>0</v>
      </c>
      <c r="P83" s="350">
        <f t="shared" si="26"/>
        <v>0</v>
      </c>
    </row>
    <row r="84" spans="1:16" s="202" customFormat="1" ht="12">
      <c r="A84" s="248"/>
      <c r="B84" s="144" t="s">
        <v>234</v>
      </c>
      <c r="C84" s="144"/>
      <c r="D84" s="178" t="s">
        <v>235</v>
      </c>
      <c r="E84" s="352">
        <f aca="true" t="shared" si="27" ref="E84:M84">SUM(E85:E97)</f>
        <v>222692</v>
      </c>
      <c r="F84" s="352">
        <f>SUM(F97+F95)</f>
        <v>5950</v>
      </c>
      <c r="G84" s="332">
        <f t="shared" si="27"/>
        <v>115982</v>
      </c>
      <c r="H84" s="332">
        <f t="shared" si="27"/>
        <v>51722</v>
      </c>
      <c r="I84" s="332">
        <f t="shared" si="27"/>
        <v>9781</v>
      </c>
      <c r="J84" s="332">
        <f t="shared" si="27"/>
        <v>0</v>
      </c>
      <c r="K84" s="332">
        <f t="shared" si="27"/>
        <v>0</v>
      </c>
      <c r="L84" s="332">
        <f t="shared" si="27"/>
        <v>0</v>
      </c>
      <c r="M84" s="333">
        <f t="shared" si="27"/>
        <v>0</v>
      </c>
      <c r="N84" s="352">
        <f>SUM(N97+N95)</f>
        <v>1000</v>
      </c>
      <c r="O84" s="352">
        <f>SUM(O97+O95)</f>
        <v>1000</v>
      </c>
      <c r="P84" s="352">
        <f>SUM(P97+P95)</f>
        <v>5950</v>
      </c>
    </row>
    <row r="85" spans="1:16" s="222" customFormat="1" ht="33.75" hidden="1">
      <c r="A85" s="203"/>
      <c r="B85" s="183"/>
      <c r="C85" s="118" t="s">
        <v>404</v>
      </c>
      <c r="D85" s="184" t="s">
        <v>405</v>
      </c>
      <c r="E85" s="353">
        <v>1455</v>
      </c>
      <c r="F85" s="350">
        <f aca="true" t="shared" si="28" ref="F85:F97">SUM(G85+M85)</f>
        <v>1455</v>
      </c>
      <c r="G85" s="325">
        <v>1455</v>
      </c>
      <c r="H85" s="325"/>
      <c r="I85" s="325"/>
      <c r="J85" s="325"/>
      <c r="K85" s="325"/>
      <c r="L85" s="325"/>
      <c r="M85" s="326"/>
      <c r="N85" s="350">
        <f aca="true" t="shared" si="29" ref="N85:P96">SUM(O85+U85)</f>
        <v>0</v>
      </c>
      <c r="O85" s="350">
        <f t="shared" si="29"/>
        <v>0</v>
      </c>
      <c r="P85" s="350">
        <f t="shared" si="29"/>
        <v>0</v>
      </c>
    </row>
    <row r="86" spans="1:16" s="222" customFormat="1" ht="11.25" hidden="1">
      <c r="A86" s="203"/>
      <c r="B86" s="185"/>
      <c r="C86" s="118" t="s">
        <v>366</v>
      </c>
      <c r="D86" s="179" t="s">
        <v>367</v>
      </c>
      <c r="E86" s="353">
        <v>1216</v>
      </c>
      <c r="F86" s="350">
        <f t="shared" si="28"/>
        <v>170</v>
      </c>
      <c r="G86" s="325">
        <v>170</v>
      </c>
      <c r="H86" s="325"/>
      <c r="I86" s="325"/>
      <c r="J86" s="325"/>
      <c r="K86" s="325"/>
      <c r="L86" s="325"/>
      <c r="M86" s="326"/>
      <c r="N86" s="350">
        <f t="shared" si="29"/>
        <v>0</v>
      </c>
      <c r="O86" s="350">
        <f t="shared" si="29"/>
        <v>0</v>
      </c>
      <c r="P86" s="350">
        <f t="shared" si="29"/>
        <v>0</v>
      </c>
    </row>
    <row r="87" spans="1:16" s="222" customFormat="1" ht="11.25" hidden="1">
      <c r="A87" s="223"/>
      <c r="B87" s="224"/>
      <c r="C87" s="104" t="s">
        <v>368</v>
      </c>
      <c r="D87" s="179" t="s">
        <v>369</v>
      </c>
      <c r="E87" s="350">
        <v>104728</v>
      </c>
      <c r="F87" s="350">
        <f t="shared" si="28"/>
        <v>21629</v>
      </c>
      <c r="G87" s="325">
        <f>SUM(H87)</f>
        <v>21629</v>
      </c>
      <c r="H87" s="325">
        <v>21629</v>
      </c>
      <c r="I87" s="325"/>
      <c r="J87" s="325"/>
      <c r="K87" s="325"/>
      <c r="L87" s="325"/>
      <c r="M87" s="326"/>
      <c r="N87" s="350">
        <f t="shared" si="29"/>
        <v>0</v>
      </c>
      <c r="O87" s="350">
        <f t="shared" si="29"/>
        <v>0</v>
      </c>
      <c r="P87" s="350">
        <f t="shared" si="29"/>
        <v>0</v>
      </c>
    </row>
    <row r="88" spans="1:16" s="222" customFormat="1" ht="11.25" hidden="1">
      <c r="A88" s="223"/>
      <c r="B88" s="224"/>
      <c r="C88" s="104" t="s">
        <v>370</v>
      </c>
      <c r="D88" s="179" t="s">
        <v>371</v>
      </c>
      <c r="E88" s="350">
        <v>9921</v>
      </c>
      <c r="F88" s="350">
        <f t="shared" si="28"/>
        <v>8673</v>
      </c>
      <c r="G88" s="325">
        <f>SUM(H88)</f>
        <v>8673</v>
      </c>
      <c r="H88" s="325">
        <v>8673</v>
      </c>
      <c r="I88" s="325"/>
      <c r="J88" s="325"/>
      <c r="K88" s="325"/>
      <c r="L88" s="325"/>
      <c r="M88" s="326"/>
      <c r="N88" s="350">
        <f t="shared" si="29"/>
        <v>0</v>
      </c>
      <c r="O88" s="350">
        <f t="shared" si="29"/>
        <v>0</v>
      </c>
      <c r="P88" s="350">
        <f t="shared" si="29"/>
        <v>0</v>
      </c>
    </row>
    <row r="89" spans="1:16" s="222" customFormat="1" ht="11.25" hidden="1">
      <c r="A89" s="223"/>
      <c r="B89" s="224"/>
      <c r="C89" s="104" t="s">
        <v>372</v>
      </c>
      <c r="D89" s="179" t="s">
        <v>373</v>
      </c>
      <c r="E89" s="350">
        <v>20444</v>
      </c>
      <c r="F89" s="350">
        <f t="shared" si="28"/>
        <v>8572</v>
      </c>
      <c r="G89" s="325">
        <f>SUM(I89)</f>
        <v>8572</v>
      </c>
      <c r="H89" s="325"/>
      <c r="I89" s="325">
        <v>8572</v>
      </c>
      <c r="J89" s="325"/>
      <c r="K89" s="325"/>
      <c r="L89" s="325"/>
      <c r="M89" s="326"/>
      <c r="N89" s="350">
        <f t="shared" si="29"/>
        <v>0</v>
      </c>
      <c r="O89" s="350">
        <f t="shared" si="29"/>
        <v>0</v>
      </c>
      <c r="P89" s="350">
        <f t="shared" si="29"/>
        <v>0</v>
      </c>
    </row>
    <row r="90" spans="1:16" s="222" customFormat="1" ht="11.25" hidden="1">
      <c r="A90" s="223"/>
      <c r="B90" s="224"/>
      <c r="C90" s="104" t="s">
        <v>374</v>
      </c>
      <c r="D90" s="179" t="s">
        <v>375</v>
      </c>
      <c r="E90" s="350">
        <v>2971</v>
      </c>
      <c r="F90" s="350">
        <f t="shared" si="28"/>
        <v>1209</v>
      </c>
      <c r="G90" s="325">
        <f>SUM(I90)</f>
        <v>1209</v>
      </c>
      <c r="H90" s="325"/>
      <c r="I90" s="325">
        <v>1209</v>
      </c>
      <c r="J90" s="325"/>
      <c r="K90" s="325"/>
      <c r="L90" s="325"/>
      <c r="M90" s="326"/>
      <c r="N90" s="350">
        <f t="shared" si="29"/>
        <v>0</v>
      </c>
      <c r="O90" s="350">
        <f t="shared" si="29"/>
        <v>0</v>
      </c>
      <c r="P90" s="350">
        <f t="shared" si="29"/>
        <v>0</v>
      </c>
    </row>
    <row r="91" spans="1:16" s="222" customFormat="1" ht="11.25" hidden="1">
      <c r="A91" s="223"/>
      <c r="B91" s="224"/>
      <c r="C91" s="104" t="s">
        <v>394</v>
      </c>
      <c r="D91" s="179" t="s">
        <v>395</v>
      </c>
      <c r="E91" s="350">
        <v>8925</v>
      </c>
      <c r="F91" s="350">
        <f t="shared" si="28"/>
        <v>21420</v>
      </c>
      <c r="G91" s="325">
        <f>SUM(H91)</f>
        <v>21420</v>
      </c>
      <c r="H91" s="325">
        <v>21420</v>
      </c>
      <c r="I91" s="325"/>
      <c r="J91" s="325"/>
      <c r="K91" s="325"/>
      <c r="L91" s="325"/>
      <c r="M91" s="326"/>
      <c r="N91" s="350">
        <f t="shared" si="29"/>
        <v>0</v>
      </c>
      <c r="O91" s="350">
        <f t="shared" si="29"/>
        <v>0</v>
      </c>
      <c r="P91" s="350">
        <f t="shared" si="29"/>
        <v>0</v>
      </c>
    </row>
    <row r="92" spans="1:16" s="222" customFormat="1" ht="11.25" hidden="1">
      <c r="A92" s="223"/>
      <c r="B92" s="224"/>
      <c r="C92" s="104" t="s">
        <v>358</v>
      </c>
      <c r="D92" s="179" t="s">
        <v>359</v>
      </c>
      <c r="E92" s="350">
        <v>38812</v>
      </c>
      <c r="F92" s="350">
        <f t="shared" si="28"/>
        <v>42525</v>
      </c>
      <c r="G92" s="325">
        <v>42525</v>
      </c>
      <c r="H92" s="325"/>
      <c r="I92" s="325"/>
      <c r="J92" s="325"/>
      <c r="K92" s="325"/>
      <c r="L92" s="325"/>
      <c r="M92" s="326"/>
      <c r="N92" s="350">
        <f t="shared" si="29"/>
        <v>0</v>
      </c>
      <c r="O92" s="350">
        <f t="shared" si="29"/>
        <v>0</v>
      </c>
      <c r="P92" s="350">
        <f t="shared" si="29"/>
        <v>0</v>
      </c>
    </row>
    <row r="93" spans="1:16" s="222" customFormat="1" ht="11.25" hidden="1">
      <c r="A93" s="223"/>
      <c r="B93" s="224"/>
      <c r="C93" s="104" t="s">
        <v>396</v>
      </c>
      <c r="D93" s="179" t="s">
        <v>397</v>
      </c>
      <c r="E93" s="350">
        <v>3500</v>
      </c>
      <c r="F93" s="350">
        <f t="shared" si="28"/>
        <v>3600</v>
      </c>
      <c r="G93" s="325">
        <v>3600</v>
      </c>
      <c r="H93" s="325"/>
      <c r="I93" s="325"/>
      <c r="J93" s="325"/>
      <c r="K93" s="325"/>
      <c r="L93" s="325"/>
      <c r="M93" s="326"/>
      <c r="N93" s="350">
        <f t="shared" si="29"/>
        <v>0</v>
      </c>
      <c r="O93" s="350">
        <f t="shared" si="29"/>
        <v>0</v>
      </c>
      <c r="P93" s="350">
        <f t="shared" si="29"/>
        <v>0</v>
      </c>
    </row>
    <row r="94" spans="1:16" s="212" customFormat="1" ht="11.25" hidden="1">
      <c r="A94" s="205"/>
      <c r="B94" s="208"/>
      <c r="C94" s="210" t="s">
        <v>381</v>
      </c>
      <c r="D94" s="211" t="s">
        <v>382</v>
      </c>
      <c r="E94" s="350">
        <v>12205</v>
      </c>
      <c r="F94" s="350">
        <f t="shared" si="28"/>
        <v>0</v>
      </c>
      <c r="G94" s="320"/>
      <c r="H94" s="320"/>
      <c r="I94" s="320"/>
      <c r="J94" s="320"/>
      <c r="K94" s="320"/>
      <c r="L94" s="320"/>
      <c r="M94" s="321"/>
      <c r="N94" s="350">
        <f t="shared" si="29"/>
        <v>0</v>
      </c>
      <c r="O94" s="350">
        <f t="shared" si="29"/>
        <v>0</v>
      </c>
      <c r="P94" s="350">
        <f t="shared" si="29"/>
        <v>0</v>
      </c>
    </row>
    <row r="95" spans="1:16" s="222" customFormat="1" ht="11.25">
      <c r="A95" s="223"/>
      <c r="B95" s="224"/>
      <c r="C95" s="104" t="s">
        <v>360</v>
      </c>
      <c r="D95" s="179" t="s">
        <v>361</v>
      </c>
      <c r="E95" s="350">
        <v>11362</v>
      </c>
      <c r="F95" s="350">
        <f t="shared" si="28"/>
        <v>5600</v>
      </c>
      <c r="G95" s="325">
        <v>5600</v>
      </c>
      <c r="H95" s="325"/>
      <c r="I95" s="325"/>
      <c r="J95" s="325"/>
      <c r="K95" s="325"/>
      <c r="L95" s="325"/>
      <c r="M95" s="326"/>
      <c r="N95" s="350">
        <v>0</v>
      </c>
      <c r="O95" s="350">
        <v>1000</v>
      </c>
      <c r="P95" s="350">
        <f>SUM(F95-O95)</f>
        <v>4600</v>
      </c>
    </row>
    <row r="96" spans="1:16" s="222" customFormat="1" ht="11.25" hidden="1">
      <c r="A96" s="223"/>
      <c r="B96" s="224"/>
      <c r="C96" s="104" t="s">
        <v>376</v>
      </c>
      <c r="D96" s="179" t="s">
        <v>377</v>
      </c>
      <c r="E96" s="350">
        <v>6420</v>
      </c>
      <c r="F96" s="350">
        <f t="shared" si="28"/>
        <v>779</v>
      </c>
      <c r="G96" s="325">
        <v>779</v>
      </c>
      <c r="H96" s="325"/>
      <c r="I96" s="325"/>
      <c r="J96" s="325"/>
      <c r="K96" s="325"/>
      <c r="L96" s="325"/>
      <c r="M96" s="326"/>
      <c r="N96" s="350">
        <f t="shared" si="29"/>
        <v>0</v>
      </c>
      <c r="O96" s="350">
        <f t="shared" si="29"/>
        <v>0</v>
      </c>
      <c r="P96" s="350">
        <f t="shared" si="29"/>
        <v>0</v>
      </c>
    </row>
    <row r="97" spans="1:16" s="222" customFormat="1" ht="11.25">
      <c r="A97" s="225"/>
      <c r="B97" s="226"/>
      <c r="C97" s="104" t="s">
        <v>383</v>
      </c>
      <c r="D97" s="179" t="s">
        <v>384</v>
      </c>
      <c r="E97" s="350">
        <v>733</v>
      </c>
      <c r="F97" s="350">
        <f t="shared" si="28"/>
        <v>350</v>
      </c>
      <c r="G97" s="325">
        <v>350</v>
      </c>
      <c r="H97" s="325"/>
      <c r="I97" s="325"/>
      <c r="J97" s="325"/>
      <c r="K97" s="325"/>
      <c r="L97" s="325"/>
      <c r="M97" s="326"/>
      <c r="N97" s="350">
        <v>1000</v>
      </c>
      <c r="O97" s="350">
        <v>0</v>
      </c>
      <c r="P97" s="350">
        <f>SUM(F97+N97)</f>
        <v>1350</v>
      </c>
    </row>
    <row r="98" spans="1:16" s="202" customFormat="1" ht="24" hidden="1">
      <c r="A98" s="195" t="s">
        <v>240</v>
      </c>
      <c r="B98" s="196"/>
      <c r="C98" s="196"/>
      <c r="D98" s="249" t="s">
        <v>406</v>
      </c>
      <c r="E98" s="351">
        <f aca="true" t="shared" si="30" ref="E98:P98">SUM(E99)</f>
        <v>70689</v>
      </c>
      <c r="F98" s="351">
        <f t="shared" si="30"/>
        <v>63646</v>
      </c>
      <c r="G98" s="330">
        <f t="shared" si="30"/>
        <v>63646</v>
      </c>
      <c r="H98" s="330">
        <f t="shared" si="30"/>
        <v>18660</v>
      </c>
      <c r="I98" s="330">
        <f t="shared" si="30"/>
        <v>3436</v>
      </c>
      <c r="J98" s="330">
        <f t="shared" si="30"/>
        <v>0</v>
      </c>
      <c r="K98" s="330">
        <f t="shared" si="30"/>
        <v>0</v>
      </c>
      <c r="L98" s="330">
        <f t="shared" si="30"/>
        <v>0</v>
      </c>
      <c r="M98" s="331">
        <f t="shared" si="30"/>
        <v>0</v>
      </c>
      <c r="N98" s="351">
        <f t="shared" si="30"/>
        <v>0</v>
      </c>
      <c r="O98" s="351">
        <f t="shared" si="30"/>
        <v>0</v>
      </c>
      <c r="P98" s="351">
        <f t="shared" si="30"/>
        <v>0</v>
      </c>
    </row>
    <row r="99" spans="1:16" s="202" customFormat="1" ht="12" hidden="1">
      <c r="A99" s="198"/>
      <c r="B99" s="144" t="s">
        <v>407</v>
      </c>
      <c r="C99" s="144"/>
      <c r="D99" s="178" t="s">
        <v>242</v>
      </c>
      <c r="E99" s="352">
        <f aca="true" t="shared" si="31" ref="E99:M99">SUM(E100:E109)</f>
        <v>70689</v>
      </c>
      <c r="F99" s="352">
        <f t="shared" si="31"/>
        <v>63646</v>
      </c>
      <c r="G99" s="332">
        <f t="shared" si="31"/>
        <v>63646</v>
      </c>
      <c r="H99" s="332">
        <f t="shared" si="31"/>
        <v>18660</v>
      </c>
      <c r="I99" s="332">
        <f t="shared" si="31"/>
        <v>3436</v>
      </c>
      <c r="J99" s="332">
        <f t="shared" si="31"/>
        <v>0</v>
      </c>
      <c r="K99" s="332">
        <f t="shared" si="31"/>
        <v>0</v>
      </c>
      <c r="L99" s="332">
        <f t="shared" si="31"/>
        <v>0</v>
      </c>
      <c r="M99" s="333">
        <f t="shared" si="31"/>
        <v>0</v>
      </c>
      <c r="N99" s="352">
        <f>SUM(N100:N109)</f>
        <v>0</v>
      </c>
      <c r="O99" s="352">
        <f>SUM(O100:O109)</f>
        <v>0</v>
      </c>
      <c r="P99" s="352">
        <f>SUM(P100:P109)</f>
        <v>0</v>
      </c>
    </row>
    <row r="100" spans="1:16" s="212" customFormat="1" ht="11.25" hidden="1">
      <c r="A100" s="205"/>
      <c r="B100" s="204"/>
      <c r="C100" s="210" t="s">
        <v>387</v>
      </c>
      <c r="D100" s="211" t="s">
        <v>388</v>
      </c>
      <c r="E100" s="350">
        <v>6000</v>
      </c>
      <c r="F100" s="350">
        <f aca="true" t="shared" si="32" ref="F100:F109">SUM(G100+M100)</f>
        <v>6000</v>
      </c>
      <c r="G100" s="320">
        <v>6000</v>
      </c>
      <c r="H100" s="320"/>
      <c r="I100" s="320"/>
      <c r="J100" s="320"/>
      <c r="K100" s="320"/>
      <c r="L100" s="320"/>
      <c r="M100" s="321"/>
      <c r="N100" s="350">
        <f aca="true" t="shared" si="33" ref="N100:P109">SUM(O100+U100)</f>
        <v>0</v>
      </c>
      <c r="O100" s="350">
        <f t="shared" si="33"/>
        <v>0</v>
      </c>
      <c r="P100" s="350">
        <f t="shared" si="33"/>
        <v>0</v>
      </c>
    </row>
    <row r="101" spans="1:16" s="212" customFormat="1" ht="11.25" hidden="1">
      <c r="A101" s="205"/>
      <c r="B101" s="208"/>
      <c r="C101" s="210" t="s">
        <v>372</v>
      </c>
      <c r="D101" s="211" t="s">
        <v>373</v>
      </c>
      <c r="E101" s="350">
        <v>3008</v>
      </c>
      <c r="F101" s="350">
        <f t="shared" si="32"/>
        <v>3008</v>
      </c>
      <c r="G101" s="320">
        <f>SUM(I101)</f>
        <v>3008</v>
      </c>
      <c r="H101" s="320"/>
      <c r="I101" s="320">
        <v>3008</v>
      </c>
      <c r="J101" s="320"/>
      <c r="K101" s="320"/>
      <c r="L101" s="320"/>
      <c r="M101" s="321"/>
      <c r="N101" s="350">
        <f t="shared" si="33"/>
        <v>0</v>
      </c>
      <c r="O101" s="350">
        <f t="shared" si="33"/>
        <v>0</v>
      </c>
      <c r="P101" s="350">
        <f t="shared" si="33"/>
        <v>0</v>
      </c>
    </row>
    <row r="102" spans="1:16" s="212" customFormat="1" ht="11.25" hidden="1">
      <c r="A102" s="205"/>
      <c r="B102" s="208"/>
      <c r="C102" s="210" t="s">
        <v>374</v>
      </c>
      <c r="D102" s="211" t="s">
        <v>375</v>
      </c>
      <c r="E102" s="350">
        <v>428</v>
      </c>
      <c r="F102" s="350">
        <f t="shared" si="32"/>
        <v>428</v>
      </c>
      <c r="G102" s="320">
        <f>SUM(I102)</f>
        <v>428</v>
      </c>
      <c r="H102" s="320"/>
      <c r="I102" s="320">
        <v>428</v>
      </c>
      <c r="J102" s="320"/>
      <c r="K102" s="320"/>
      <c r="L102" s="320"/>
      <c r="M102" s="321"/>
      <c r="N102" s="350">
        <f t="shared" si="33"/>
        <v>0</v>
      </c>
      <c r="O102" s="350">
        <f t="shared" si="33"/>
        <v>0</v>
      </c>
      <c r="P102" s="350">
        <f t="shared" si="33"/>
        <v>0</v>
      </c>
    </row>
    <row r="103" spans="1:16" s="212" customFormat="1" ht="11.25" hidden="1">
      <c r="A103" s="205"/>
      <c r="B103" s="208"/>
      <c r="C103" s="210" t="s">
        <v>394</v>
      </c>
      <c r="D103" s="211" t="s">
        <v>395</v>
      </c>
      <c r="E103" s="350">
        <v>18660</v>
      </c>
      <c r="F103" s="350">
        <f t="shared" si="32"/>
        <v>18660</v>
      </c>
      <c r="G103" s="320">
        <f>SUM(H103)</f>
        <v>18660</v>
      </c>
      <c r="H103" s="320">
        <v>18660</v>
      </c>
      <c r="I103" s="320"/>
      <c r="J103" s="320"/>
      <c r="K103" s="320"/>
      <c r="L103" s="320"/>
      <c r="M103" s="321"/>
      <c r="N103" s="350">
        <f t="shared" si="33"/>
        <v>0</v>
      </c>
      <c r="O103" s="350">
        <f t="shared" si="33"/>
        <v>0</v>
      </c>
      <c r="P103" s="350">
        <f t="shared" si="33"/>
        <v>0</v>
      </c>
    </row>
    <row r="104" spans="1:16" s="212" customFormat="1" ht="11.25" hidden="1">
      <c r="A104" s="205"/>
      <c r="B104" s="208"/>
      <c r="C104" s="210" t="s">
        <v>358</v>
      </c>
      <c r="D104" s="211" t="s">
        <v>359</v>
      </c>
      <c r="E104" s="350">
        <v>25050</v>
      </c>
      <c r="F104" s="350">
        <f t="shared" si="32"/>
        <v>25150</v>
      </c>
      <c r="G104" s="320">
        <v>25150</v>
      </c>
      <c r="H104" s="320"/>
      <c r="I104" s="320"/>
      <c r="J104" s="320"/>
      <c r="K104" s="320"/>
      <c r="L104" s="320"/>
      <c r="M104" s="321"/>
      <c r="N104" s="350">
        <f t="shared" si="33"/>
        <v>0</v>
      </c>
      <c r="O104" s="350">
        <f t="shared" si="33"/>
        <v>0</v>
      </c>
      <c r="P104" s="350">
        <f t="shared" si="33"/>
        <v>0</v>
      </c>
    </row>
    <row r="105" spans="1:16" s="212" customFormat="1" ht="11.25" hidden="1">
      <c r="A105" s="205"/>
      <c r="B105" s="208"/>
      <c r="C105" s="210" t="s">
        <v>396</v>
      </c>
      <c r="D105" s="211" t="s">
        <v>397</v>
      </c>
      <c r="E105" s="350">
        <v>3923</v>
      </c>
      <c r="F105" s="350">
        <f t="shared" si="32"/>
        <v>3900</v>
      </c>
      <c r="G105" s="320">
        <v>3900</v>
      </c>
      <c r="H105" s="320"/>
      <c r="I105" s="320"/>
      <c r="J105" s="320"/>
      <c r="K105" s="320"/>
      <c r="L105" s="320"/>
      <c r="M105" s="321"/>
      <c r="N105" s="350">
        <f t="shared" si="33"/>
        <v>0</v>
      </c>
      <c r="O105" s="350">
        <f t="shared" si="33"/>
        <v>0</v>
      </c>
      <c r="P105" s="350">
        <f t="shared" si="33"/>
        <v>0</v>
      </c>
    </row>
    <row r="106" spans="1:16" s="212" customFormat="1" ht="11.25" hidden="1">
      <c r="A106" s="205"/>
      <c r="B106" s="208"/>
      <c r="C106" s="210" t="s">
        <v>381</v>
      </c>
      <c r="D106" s="211" t="s">
        <v>382</v>
      </c>
      <c r="E106" s="350">
        <v>5000</v>
      </c>
      <c r="F106" s="350">
        <f t="shared" si="32"/>
        <v>0</v>
      </c>
      <c r="G106" s="320"/>
      <c r="H106" s="320"/>
      <c r="I106" s="320"/>
      <c r="J106" s="320"/>
      <c r="K106" s="320"/>
      <c r="L106" s="320"/>
      <c r="M106" s="321"/>
      <c r="N106" s="350">
        <f t="shared" si="33"/>
        <v>0</v>
      </c>
      <c r="O106" s="350">
        <f t="shared" si="33"/>
        <v>0</v>
      </c>
      <c r="P106" s="350">
        <f t="shared" si="33"/>
        <v>0</v>
      </c>
    </row>
    <row r="107" spans="1:16" s="212" customFormat="1" ht="11.25" hidden="1">
      <c r="A107" s="205"/>
      <c r="B107" s="208"/>
      <c r="C107" s="210" t="s">
        <v>360</v>
      </c>
      <c r="D107" s="211" t="s">
        <v>361</v>
      </c>
      <c r="E107" s="350">
        <v>4200</v>
      </c>
      <c r="F107" s="350">
        <f t="shared" si="32"/>
        <v>4500</v>
      </c>
      <c r="G107" s="320">
        <v>4500</v>
      </c>
      <c r="H107" s="320"/>
      <c r="I107" s="320"/>
      <c r="J107" s="320"/>
      <c r="K107" s="320"/>
      <c r="L107" s="320"/>
      <c r="M107" s="321"/>
      <c r="N107" s="350">
        <f t="shared" si="33"/>
        <v>0</v>
      </c>
      <c r="O107" s="350">
        <f t="shared" si="33"/>
        <v>0</v>
      </c>
      <c r="P107" s="350">
        <f t="shared" si="33"/>
        <v>0</v>
      </c>
    </row>
    <row r="108" spans="1:16" s="212" customFormat="1" ht="11.25" hidden="1">
      <c r="A108" s="205"/>
      <c r="B108" s="208"/>
      <c r="C108" s="210" t="s">
        <v>400</v>
      </c>
      <c r="D108" s="211" t="s">
        <v>401</v>
      </c>
      <c r="E108" s="350">
        <v>1940</v>
      </c>
      <c r="F108" s="350">
        <f t="shared" si="32"/>
        <v>2000</v>
      </c>
      <c r="G108" s="320">
        <v>2000</v>
      </c>
      <c r="H108" s="320"/>
      <c r="I108" s="320"/>
      <c r="J108" s="320"/>
      <c r="K108" s="320"/>
      <c r="L108" s="320"/>
      <c r="M108" s="321"/>
      <c r="N108" s="350">
        <f t="shared" si="33"/>
        <v>0</v>
      </c>
      <c r="O108" s="350">
        <f t="shared" si="33"/>
        <v>0</v>
      </c>
      <c r="P108" s="350">
        <f t="shared" si="33"/>
        <v>0</v>
      </c>
    </row>
    <row r="109" spans="1:16" s="212" customFormat="1" ht="11.25" hidden="1">
      <c r="A109" s="205"/>
      <c r="B109" s="208"/>
      <c r="C109" s="210" t="s">
        <v>378</v>
      </c>
      <c r="D109" s="214" t="s">
        <v>379</v>
      </c>
      <c r="E109" s="350">
        <v>2480</v>
      </c>
      <c r="F109" s="350">
        <f t="shared" si="32"/>
        <v>0</v>
      </c>
      <c r="G109" s="320"/>
      <c r="H109" s="320"/>
      <c r="I109" s="320"/>
      <c r="J109" s="320"/>
      <c r="K109" s="320"/>
      <c r="L109" s="320"/>
      <c r="M109" s="321"/>
      <c r="N109" s="350">
        <f t="shared" si="33"/>
        <v>0</v>
      </c>
      <c r="O109" s="350">
        <f t="shared" si="33"/>
        <v>0</v>
      </c>
      <c r="P109" s="350">
        <f t="shared" si="33"/>
        <v>0</v>
      </c>
    </row>
    <row r="110" spans="1:16" s="202" customFormat="1" ht="48" hidden="1">
      <c r="A110" s="195" t="s">
        <v>244</v>
      </c>
      <c r="B110" s="196"/>
      <c r="C110" s="196"/>
      <c r="D110" s="249" t="s">
        <v>408</v>
      </c>
      <c r="E110" s="351">
        <f aca="true" t="shared" si="34" ref="E110:P110">SUM(E111)</f>
        <v>13788</v>
      </c>
      <c r="F110" s="351">
        <f t="shared" si="34"/>
        <v>13963</v>
      </c>
      <c r="G110" s="330">
        <f t="shared" si="34"/>
        <v>13963</v>
      </c>
      <c r="H110" s="330">
        <f t="shared" si="34"/>
        <v>1000</v>
      </c>
      <c r="I110" s="330">
        <f t="shared" si="34"/>
        <v>263</v>
      </c>
      <c r="J110" s="330">
        <f t="shared" si="34"/>
        <v>0</v>
      </c>
      <c r="K110" s="330">
        <f t="shared" si="34"/>
        <v>0</v>
      </c>
      <c r="L110" s="330">
        <f t="shared" si="34"/>
        <v>0</v>
      </c>
      <c r="M110" s="331">
        <f t="shared" si="34"/>
        <v>0</v>
      </c>
      <c r="N110" s="351">
        <f t="shared" si="34"/>
        <v>0</v>
      </c>
      <c r="O110" s="351">
        <f t="shared" si="34"/>
        <v>0</v>
      </c>
      <c r="P110" s="351">
        <f t="shared" si="34"/>
        <v>0</v>
      </c>
    </row>
    <row r="111" spans="1:16" s="202" customFormat="1" ht="24" hidden="1">
      <c r="A111" s="198"/>
      <c r="B111" s="144" t="s">
        <v>409</v>
      </c>
      <c r="C111" s="144"/>
      <c r="D111" s="181" t="s">
        <v>410</v>
      </c>
      <c r="E111" s="352">
        <f aca="true" t="shared" si="35" ref="E111:M111">SUM(E112:E117)</f>
        <v>13788</v>
      </c>
      <c r="F111" s="352">
        <f t="shared" si="35"/>
        <v>13963</v>
      </c>
      <c r="G111" s="332">
        <f t="shared" si="35"/>
        <v>13963</v>
      </c>
      <c r="H111" s="332">
        <f t="shared" si="35"/>
        <v>1000</v>
      </c>
      <c r="I111" s="332">
        <f t="shared" si="35"/>
        <v>263</v>
      </c>
      <c r="J111" s="332">
        <f t="shared" si="35"/>
        <v>0</v>
      </c>
      <c r="K111" s="332">
        <f t="shared" si="35"/>
        <v>0</v>
      </c>
      <c r="L111" s="332">
        <f t="shared" si="35"/>
        <v>0</v>
      </c>
      <c r="M111" s="333">
        <f t="shared" si="35"/>
        <v>0</v>
      </c>
      <c r="N111" s="352">
        <f>SUM(N112:N117)</f>
        <v>0</v>
      </c>
      <c r="O111" s="352">
        <f>SUM(O112:O117)</f>
        <v>0</v>
      </c>
      <c r="P111" s="352">
        <f>SUM(P112:P117)</f>
        <v>0</v>
      </c>
    </row>
    <row r="112" spans="1:16" s="212" customFormat="1" ht="11.25" hidden="1">
      <c r="A112" s="205"/>
      <c r="B112" s="208"/>
      <c r="C112" s="210" t="s">
        <v>372</v>
      </c>
      <c r="D112" s="211" t="s">
        <v>373</v>
      </c>
      <c r="E112" s="350">
        <v>690</v>
      </c>
      <c r="F112" s="350">
        <f aca="true" t="shared" si="36" ref="F112:F117">SUM(G112+M112)</f>
        <v>230</v>
      </c>
      <c r="G112" s="320">
        <f>SUM(I112)</f>
        <v>230</v>
      </c>
      <c r="H112" s="320"/>
      <c r="I112" s="320">
        <v>230</v>
      </c>
      <c r="J112" s="320"/>
      <c r="K112" s="320"/>
      <c r="L112" s="320"/>
      <c r="M112" s="321"/>
      <c r="N112" s="350">
        <f aca="true" t="shared" si="37" ref="N112:P117">SUM(O112+U112)</f>
        <v>0</v>
      </c>
      <c r="O112" s="350">
        <f t="shared" si="37"/>
        <v>0</v>
      </c>
      <c r="P112" s="350">
        <f t="shared" si="37"/>
        <v>0</v>
      </c>
    </row>
    <row r="113" spans="1:16" s="212" customFormat="1" ht="11.25" hidden="1">
      <c r="A113" s="205"/>
      <c r="B113" s="208"/>
      <c r="C113" s="210" t="s">
        <v>374</v>
      </c>
      <c r="D113" s="211" t="s">
        <v>375</v>
      </c>
      <c r="E113" s="350">
        <v>98</v>
      </c>
      <c r="F113" s="350">
        <f t="shared" si="36"/>
        <v>33</v>
      </c>
      <c r="G113" s="320">
        <f>SUM(I113)</f>
        <v>33</v>
      </c>
      <c r="H113" s="320"/>
      <c r="I113" s="320">
        <v>33</v>
      </c>
      <c r="J113" s="320"/>
      <c r="K113" s="320"/>
      <c r="L113" s="320"/>
      <c r="M113" s="321"/>
      <c r="N113" s="350">
        <f t="shared" si="37"/>
        <v>0</v>
      </c>
      <c r="O113" s="350">
        <f t="shared" si="37"/>
        <v>0</v>
      </c>
      <c r="P113" s="350">
        <f t="shared" si="37"/>
        <v>0</v>
      </c>
    </row>
    <row r="114" spans="1:16" s="212" customFormat="1" ht="11.25" hidden="1">
      <c r="A114" s="205"/>
      <c r="B114" s="208"/>
      <c r="C114" s="210" t="s">
        <v>394</v>
      </c>
      <c r="D114" s="211" t="s">
        <v>395</v>
      </c>
      <c r="E114" s="350">
        <v>3000</v>
      </c>
      <c r="F114" s="350">
        <f t="shared" si="36"/>
        <v>1000</v>
      </c>
      <c r="G114" s="320">
        <f>SUM(H114)</f>
        <v>1000</v>
      </c>
      <c r="H114" s="320">
        <v>1000</v>
      </c>
      <c r="I114" s="320"/>
      <c r="J114" s="320"/>
      <c r="K114" s="320"/>
      <c r="L114" s="320"/>
      <c r="M114" s="321"/>
      <c r="N114" s="350">
        <f t="shared" si="37"/>
        <v>0</v>
      </c>
      <c r="O114" s="350">
        <f t="shared" si="37"/>
        <v>0</v>
      </c>
      <c r="P114" s="350">
        <f t="shared" si="37"/>
        <v>0</v>
      </c>
    </row>
    <row r="115" spans="1:16" s="212" customFormat="1" ht="11.25" hidden="1">
      <c r="A115" s="205"/>
      <c r="B115" s="208"/>
      <c r="C115" s="210" t="s">
        <v>358</v>
      </c>
      <c r="D115" s="211" t="s">
        <v>359</v>
      </c>
      <c r="E115" s="350">
        <v>0</v>
      </c>
      <c r="F115" s="350">
        <f t="shared" si="36"/>
        <v>1000</v>
      </c>
      <c r="G115" s="320">
        <v>1000</v>
      </c>
      <c r="H115" s="320"/>
      <c r="I115" s="320"/>
      <c r="J115" s="320"/>
      <c r="K115" s="320"/>
      <c r="L115" s="320"/>
      <c r="M115" s="321"/>
      <c r="N115" s="350">
        <f t="shared" si="37"/>
        <v>0</v>
      </c>
      <c r="O115" s="350">
        <f t="shared" si="37"/>
        <v>0</v>
      </c>
      <c r="P115" s="350">
        <f t="shared" si="37"/>
        <v>0</v>
      </c>
    </row>
    <row r="116" spans="1:16" s="212" customFormat="1" ht="11.25" hidden="1">
      <c r="A116" s="205"/>
      <c r="B116" s="208"/>
      <c r="C116" s="210" t="s">
        <v>360</v>
      </c>
      <c r="D116" s="211" t="s">
        <v>361</v>
      </c>
      <c r="E116" s="350">
        <v>10000</v>
      </c>
      <c r="F116" s="350">
        <f t="shared" si="36"/>
        <v>11000</v>
      </c>
      <c r="G116" s="320">
        <v>11000</v>
      </c>
      <c r="H116" s="320"/>
      <c r="I116" s="320"/>
      <c r="J116" s="320"/>
      <c r="K116" s="320"/>
      <c r="L116" s="320"/>
      <c r="M116" s="321"/>
      <c r="N116" s="350">
        <f t="shared" si="37"/>
        <v>0</v>
      </c>
      <c r="O116" s="350">
        <f t="shared" si="37"/>
        <v>0</v>
      </c>
      <c r="P116" s="350">
        <f t="shared" si="37"/>
        <v>0</v>
      </c>
    </row>
    <row r="117" spans="1:16" s="212" customFormat="1" ht="22.5" hidden="1">
      <c r="A117" s="205"/>
      <c r="B117" s="208"/>
      <c r="C117" s="210" t="s">
        <v>478</v>
      </c>
      <c r="D117" s="214" t="s">
        <v>486</v>
      </c>
      <c r="E117" s="350">
        <v>0</v>
      </c>
      <c r="F117" s="350">
        <f t="shared" si="36"/>
        <v>700</v>
      </c>
      <c r="G117" s="320">
        <v>700</v>
      </c>
      <c r="H117" s="320"/>
      <c r="I117" s="320"/>
      <c r="J117" s="320"/>
      <c r="K117" s="320"/>
      <c r="L117" s="320"/>
      <c r="M117" s="321"/>
      <c r="N117" s="350">
        <f t="shared" si="37"/>
        <v>0</v>
      </c>
      <c r="O117" s="350">
        <f t="shared" si="37"/>
        <v>0</v>
      </c>
      <c r="P117" s="350">
        <f t="shared" si="37"/>
        <v>0</v>
      </c>
    </row>
    <row r="118" spans="1:16" s="202" customFormat="1" ht="12" hidden="1">
      <c r="A118" s="195" t="s">
        <v>411</v>
      </c>
      <c r="B118" s="196"/>
      <c r="C118" s="196"/>
      <c r="D118" s="197" t="s">
        <v>412</v>
      </c>
      <c r="E118" s="351">
        <f aca="true" t="shared" si="38" ref="E118:P118">SUM(E119)</f>
        <v>122770</v>
      </c>
      <c r="F118" s="351">
        <f t="shared" si="38"/>
        <v>134000</v>
      </c>
      <c r="G118" s="330">
        <f t="shared" si="38"/>
        <v>134000</v>
      </c>
      <c r="H118" s="330">
        <f t="shared" si="38"/>
        <v>0</v>
      </c>
      <c r="I118" s="330">
        <f t="shared" si="38"/>
        <v>0</v>
      </c>
      <c r="J118" s="330">
        <f t="shared" si="38"/>
        <v>0</v>
      </c>
      <c r="K118" s="330">
        <f t="shared" si="38"/>
        <v>134000</v>
      </c>
      <c r="L118" s="330">
        <f t="shared" si="38"/>
        <v>0</v>
      </c>
      <c r="M118" s="331">
        <f t="shared" si="38"/>
        <v>0</v>
      </c>
      <c r="N118" s="351">
        <f t="shared" si="38"/>
        <v>0</v>
      </c>
      <c r="O118" s="351">
        <f t="shared" si="38"/>
        <v>0</v>
      </c>
      <c r="P118" s="351">
        <f t="shared" si="38"/>
        <v>0</v>
      </c>
    </row>
    <row r="119" spans="1:16" s="202" customFormat="1" ht="24" hidden="1">
      <c r="A119" s="198"/>
      <c r="B119" s="144" t="s">
        <v>413</v>
      </c>
      <c r="C119" s="144"/>
      <c r="D119" s="181" t="s">
        <v>414</v>
      </c>
      <c r="E119" s="352">
        <f aca="true" t="shared" si="39" ref="E119:M119">SUM(E120:E121)</f>
        <v>122770</v>
      </c>
      <c r="F119" s="352">
        <f t="shared" si="39"/>
        <v>134000</v>
      </c>
      <c r="G119" s="332">
        <f t="shared" si="39"/>
        <v>134000</v>
      </c>
      <c r="H119" s="332">
        <f t="shared" si="39"/>
        <v>0</v>
      </c>
      <c r="I119" s="332">
        <f t="shared" si="39"/>
        <v>0</v>
      </c>
      <c r="J119" s="332">
        <f t="shared" si="39"/>
        <v>0</v>
      </c>
      <c r="K119" s="332">
        <f t="shared" si="39"/>
        <v>134000</v>
      </c>
      <c r="L119" s="332">
        <f t="shared" si="39"/>
        <v>0</v>
      </c>
      <c r="M119" s="333">
        <f t="shared" si="39"/>
        <v>0</v>
      </c>
      <c r="N119" s="352">
        <f>SUM(N120:N121)</f>
        <v>0</v>
      </c>
      <c r="O119" s="352">
        <f>SUM(O120:O121)</f>
        <v>0</v>
      </c>
      <c r="P119" s="352">
        <f>SUM(P120:P121)</f>
        <v>0</v>
      </c>
    </row>
    <row r="120" spans="1:16" s="212" customFormat="1" ht="22.5" hidden="1">
      <c r="A120" s="219"/>
      <c r="B120" s="204"/>
      <c r="C120" s="210" t="s">
        <v>415</v>
      </c>
      <c r="D120" s="214" t="s">
        <v>416</v>
      </c>
      <c r="E120" s="350">
        <v>118000</v>
      </c>
      <c r="F120" s="350">
        <f>SUM(G120+M120)</f>
        <v>130000</v>
      </c>
      <c r="G120" s="320">
        <v>130000</v>
      </c>
      <c r="H120" s="320"/>
      <c r="I120" s="320"/>
      <c r="J120" s="320"/>
      <c r="K120" s="320">
        <v>130000</v>
      </c>
      <c r="L120" s="320"/>
      <c r="M120" s="321"/>
      <c r="N120" s="350">
        <f aca="true" t="shared" si="40" ref="N120:P121">SUM(O120+U120)</f>
        <v>0</v>
      </c>
      <c r="O120" s="350">
        <f t="shared" si="40"/>
        <v>0</v>
      </c>
      <c r="P120" s="350">
        <f t="shared" si="40"/>
        <v>0</v>
      </c>
    </row>
    <row r="121" spans="1:16" s="212" customFormat="1" ht="22.5" hidden="1">
      <c r="A121" s="227"/>
      <c r="B121" s="220"/>
      <c r="C121" s="210" t="s">
        <v>480</v>
      </c>
      <c r="D121" s="214" t="s">
        <v>416</v>
      </c>
      <c r="E121" s="350">
        <v>4770</v>
      </c>
      <c r="F121" s="350">
        <f>SUM(G121+M121)</f>
        <v>4000</v>
      </c>
      <c r="G121" s="320">
        <v>4000</v>
      </c>
      <c r="H121" s="320"/>
      <c r="I121" s="320"/>
      <c r="J121" s="320"/>
      <c r="K121" s="320">
        <v>4000</v>
      </c>
      <c r="L121" s="320"/>
      <c r="M121" s="321"/>
      <c r="N121" s="350">
        <f t="shared" si="40"/>
        <v>0</v>
      </c>
      <c r="O121" s="350">
        <f t="shared" si="40"/>
        <v>0</v>
      </c>
      <c r="P121" s="350">
        <f t="shared" si="40"/>
        <v>0</v>
      </c>
    </row>
    <row r="122" spans="1:16" s="202" customFormat="1" ht="12" hidden="1">
      <c r="A122" s="195" t="s">
        <v>281</v>
      </c>
      <c r="B122" s="196"/>
      <c r="C122" s="196"/>
      <c r="D122" s="197" t="s">
        <v>282</v>
      </c>
      <c r="E122" s="351">
        <f aca="true" t="shared" si="41" ref="E122:M122">SUM(E123+E126)</f>
        <v>50625</v>
      </c>
      <c r="F122" s="351">
        <f t="shared" si="41"/>
        <v>46095</v>
      </c>
      <c r="G122" s="330">
        <f t="shared" si="41"/>
        <v>46095</v>
      </c>
      <c r="H122" s="330">
        <f t="shared" si="41"/>
        <v>0</v>
      </c>
      <c r="I122" s="330">
        <f t="shared" si="41"/>
        <v>0</v>
      </c>
      <c r="J122" s="330">
        <f t="shared" si="41"/>
        <v>0</v>
      </c>
      <c r="K122" s="330">
        <f t="shared" si="41"/>
        <v>0</v>
      </c>
      <c r="L122" s="330">
        <f t="shared" si="41"/>
        <v>0</v>
      </c>
      <c r="M122" s="331">
        <f t="shared" si="41"/>
        <v>0</v>
      </c>
      <c r="N122" s="351">
        <f>SUM(N123+N126)</f>
        <v>0</v>
      </c>
      <c r="O122" s="351">
        <f>SUM(O123+O126)</f>
        <v>0</v>
      </c>
      <c r="P122" s="351">
        <f>SUM(P123+P126)</f>
        <v>0</v>
      </c>
    </row>
    <row r="123" spans="1:16" s="202" customFormat="1" ht="12" hidden="1">
      <c r="A123" s="250"/>
      <c r="B123" s="144" t="s">
        <v>289</v>
      </c>
      <c r="C123" s="144"/>
      <c r="D123" s="178" t="s">
        <v>290</v>
      </c>
      <c r="E123" s="352">
        <f>SUM(E124:E125)</f>
        <v>50019</v>
      </c>
      <c r="F123" s="352">
        <f>SUM(F124:F125)</f>
        <v>31095</v>
      </c>
      <c r="G123" s="332">
        <f aca="true" t="shared" si="42" ref="G123:M123">SUM(G124+G125)</f>
        <v>31095</v>
      </c>
      <c r="H123" s="332">
        <f t="shared" si="42"/>
        <v>0</v>
      </c>
      <c r="I123" s="332">
        <f t="shared" si="42"/>
        <v>0</v>
      </c>
      <c r="J123" s="332">
        <f t="shared" si="42"/>
        <v>0</v>
      </c>
      <c r="K123" s="332">
        <f t="shared" si="42"/>
        <v>0</v>
      </c>
      <c r="L123" s="332">
        <f t="shared" si="42"/>
        <v>0</v>
      </c>
      <c r="M123" s="333">
        <f t="shared" si="42"/>
        <v>0</v>
      </c>
      <c r="N123" s="352">
        <f>SUM(N124:N125)</f>
        <v>0</v>
      </c>
      <c r="O123" s="352">
        <f>SUM(O124:O125)</f>
        <v>0</v>
      </c>
      <c r="P123" s="352">
        <f>SUM(P124:P125)</f>
        <v>0</v>
      </c>
    </row>
    <row r="124" spans="1:16" s="212" customFormat="1" ht="11.25" hidden="1">
      <c r="A124" s="199"/>
      <c r="B124" s="213"/>
      <c r="C124" s="210" t="s">
        <v>400</v>
      </c>
      <c r="D124" s="211" t="s">
        <v>401</v>
      </c>
      <c r="E124" s="350">
        <v>20638</v>
      </c>
      <c r="F124" s="350">
        <f>SUM(G124+M124)</f>
        <v>17121</v>
      </c>
      <c r="G124" s="320">
        <v>17121</v>
      </c>
      <c r="H124" s="320"/>
      <c r="I124" s="320"/>
      <c r="J124" s="320"/>
      <c r="K124" s="320"/>
      <c r="L124" s="320"/>
      <c r="M124" s="321"/>
      <c r="N124" s="350">
        <f aca="true" t="shared" si="43" ref="N124:P125">SUM(O124+U124)</f>
        <v>0</v>
      </c>
      <c r="O124" s="350">
        <f t="shared" si="43"/>
        <v>0</v>
      </c>
      <c r="P124" s="350">
        <f t="shared" si="43"/>
        <v>0</v>
      </c>
    </row>
    <row r="125" spans="1:16" s="212" customFormat="1" ht="11.25" hidden="1">
      <c r="A125" s="199"/>
      <c r="B125" s="213"/>
      <c r="C125" s="210" t="s">
        <v>417</v>
      </c>
      <c r="D125" s="211" t="s">
        <v>418</v>
      </c>
      <c r="E125" s="350">
        <v>29381</v>
      </c>
      <c r="F125" s="350">
        <f>SUM(G125+M125)</f>
        <v>13974</v>
      </c>
      <c r="G125" s="320">
        <v>13974</v>
      </c>
      <c r="H125" s="320"/>
      <c r="I125" s="320"/>
      <c r="J125" s="320"/>
      <c r="K125" s="320"/>
      <c r="L125" s="320"/>
      <c r="M125" s="321"/>
      <c r="N125" s="350">
        <f t="shared" si="43"/>
        <v>0</v>
      </c>
      <c r="O125" s="350">
        <f t="shared" si="43"/>
        <v>0</v>
      </c>
      <c r="P125" s="350">
        <f t="shared" si="43"/>
        <v>0</v>
      </c>
    </row>
    <row r="126" spans="1:16" s="202" customFormat="1" ht="12" hidden="1">
      <c r="A126" s="248"/>
      <c r="B126" s="144" t="s">
        <v>419</v>
      </c>
      <c r="C126" s="144"/>
      <c r="D126" s="178" t="s">
        <v>420</v>
      </c>
      <c r="E126" s="352">
        <f aca="true" t="shared" si="44" ref="E126:P126">SUM(E127)</f>
        <v>606</v>
      </c>
      <c r="F126" s="352">
        <f t="shared" si="44"/>
        <v>15000</v>
      </c>
      <c r="G126" s="332">
        <f t="shared" si="44"/>
        <v>15000</v>
      </c>
      <c r="H126" s="332">
        <f t="shared" si="44"/>
        <v>0</v>
      </c>
      <c r="I126" s="332">
        <f t="shared" si="44"/>
        <v>0</v>
      </c>
      <c r="J126" s="332">
        <f t="shared" si="44"/>
        <v>0</v>
      </c>
      <c r="K126" s="332">
        <f t="shared" si="44"/>
        <v>0</v>
      </c>
      <c r="L126" s="332">
        <f t="shared" si="44"/>
        <v>0</v>
      </c>
      <c r="M126" s="333">
        <f t="shared" si="44"/>
        <v>0</v>
      </c>
      <c r="N126" s="352">
        <f t="shared" si="44"/>
        <v>0</v>
      </c>
      <c r="O126" s="352">
        <f t="shared" si="44"/>
        <v>0</v>
      </c>
      <c r="P126" s="352">
        <f t="shared" si="44"/>
        <v>0</v>
      </c>
    </row>
    <row r="127" spans="1:16" s="212" customFormat="1" ht="11.25" hidden="1">
      <c r="A127" s="219"/>
      <c r="B127" s="204"/>
      <c r="C127" s="210" t="s">
        <v>421</v>
      </c>
      <c r="D127" s="211" t="s">
        <v>422</v>
      </c>
      <c r="E127" s="350">
        <v>606</v>
      </c>
      <c r="F127" s="350">
        <f>SUM(G127+M127)</f>
        <v>15000</v>
      </c>
      <c r="G127" s="320">
        <v>15000</v>
      </c>
      <c r="H127" s="320"/>
      <c r="I127" s="320"/>
      <c r="J127" s="320"/>
      <c r="K127" s="320"/>
      <c r="L127" s="320"/>
      <c r="M127" s="321"/>
      <c r="N127" s="350">
        <f>SUM(O127+U127)</f>
        <v>0</v>
      </c>
      <c r="O127" s="350">
        <f>SUM(P127+V127)</f>
        <v>0</v>
      </c>
      <c r="P127" s="350">
        <f>SUM(Q127+W127)</f>
        <v>0</v>
      </c>
    </row>
    <row r="128" spans="1:16" s="202" customFormat="1" ht="12">
      <c r="A128" s="195" t="s">
        <v>293</v>
      </c>
      <c r="B128" s="196"/>
      <c r="C128" s="196"/>
      <c r="D128" s="197" t="s">
        <v>294</v>
      </c>
      <c r="E128" s="351">
        <f aca="true" t="shared" si="45" ref="E128:M128">SUM(E129+E147+E165+E182+E184+E191)</f>
        <v>3115102</v>
      </c>
      <c r="F128" s="351">
        <f>SUM(F165)</f>
        <v>894000</v>
      </c>
      <c r="G128" s="330">
        <f t="shared" si="45"/>
        <v>2951620</v>
      </c>
      <c r="H128" s="330">
        <f t="shared" si="45"/>
        <v>1817992</v>
      </c>
      <c r="I128" s="330">
        <f t="shared" si="45"/>
        <v>455586</v>
      </c>
      <c r="J128" s="330">
        <f t="shared" si="45"/>
        <v>0</v>
      </c>
      <c r="K128" s="330">
        <f t="shared" si="45"/>
        <v>0</v>
      </c>
      <c r="L128" s="330">
        <f t="shared" si="45"/>
        <v>0</v>
      </c>
      <c r="M128" s="331">
        <f t="shared" si="45"/>
        <v>894000</v>
      </c>
      <c r="N128" s="351">
        <f>SUM(N165)</f>
        <v>89789</v>
      </c>
      <c r="O128" s="351">
        <f>SUM(O165)</f>
        <v>0</v>
      </c>
      <c r="P128" s="351">
        <f>SUM(P165)</f>
        <v>983789</v>
      </c>
    </row>
    <row r="129" spans="1:16" s="202" customFormat="1" ht="12" hidden="1">
      <c r="A129" s="198"/>
      <c r="B129" s="144" t="s">
        <v>295</v>
      </c>
      <c r="C129" s="144"/>
      <c r="D129" s="178" t="s">
        <v>423</v>
      </c>
      <c r="E129" s="352">
        <f aca="true" t="shared" si="46" ref="E129:M129">SUM(E130:E146)</f>
        <v>1779394</v>
      </c>
      <c r="F129" s="352">
        <f t="shared" si="46"/>
        <v>1890761</v>
      </c>
      <c r="G129" s="332">
        <f t="shared" si="46"/>
        <v>1890761</v>
      </c>
      <c r="H129" s="332">
        <f t="shared" si="46"/>
        <v>1221435</v>
      </c>
      <c r="I129" s="332">
        <f t="shared" si="46"/>
        <v>331216</v>
      </c>
      <c r="J129" s="332">
        <f t="shared" si="46"/>
        <v>0</v>
      </c>
      <c r="K129" s="332">
        <f t="shared" si="46"/>
        <v>0</v>
      </c>
      <c r="L129" s="332">
        <f t="shared" si="46"/>
        <v>0</v>
      </c>
      <c r="M129" s="333">
        <f t="shared" si="46"/>
        <v>0</v>
      </c>
      <c r="N129" s="352">
        <f>SUM(N130:N146)</f>
        <v>0</v>
      </c>
      <c r="O129" s="352">
        <f>SUM(O130:O146)</f>
        <v>0</v>
      </c>
      <c r="P129" s="352">
        <f>SUM(P130:P146)</f>
        <v>0</v>
      </c>
    </row>
    <row r="130" spans="1:16" s="212" customFormat="1" ht="11.25" hidden="1">
      <c r="A130" s="219"/>
      <c r="B130" s="204"/>
      <c r="C130" s="210" t="s">
        <v>366</v>
      </c>
      <c r="D130" s="211" t="s">
        <v>367</v>
      </c>
      <c r="E130" s="350">
        <v>98087</v>
      </c>
      <c r="F130" s="350">
        <f aca="true" t="shared" si="47" ref="F130:F146">SUM(G130+M130)</f>
        <v>98225</v>
      </c>
      <c r="G130" s="320">
        <v>98225</v>
      </c>
      <c r="H130" s="320"/>
      <c r="I130" s="320"/>
      <c r="J130" s="320"/>
      <c r="K130" s="320"/>
      <c r="L130" s="320"/>
      <c r="M130" s="321"/>
      <c r="N130" s="350">
        <f aca="true" t="shared" si="48" ref="N130:P146">SUM(O130+U130)</f>
        <v>0</v>
      </c>
      <c r="O130" s="350">
        <f t="shared" si="48"/>
        <v>0</v>
      </c>
      <c r="P130" s="350">
        <f t="shared" si="48"/>
        <v>0</v>
      </c>
    </row>
    <row r="131" spans="1:16" s="212" customFormat="1" ht="11.25" hidden="1">
      <c r="A131" s="219"/>
      <c r="B131" s="208"/>
      <c r="C131" s="210" t="s">
        <v>368</v>
      </c>
      <c r="D131" s="211" t="s">
        <v>369</v>
      </c>
      <c r="E131" s="350">
        <v>982068</v>
      </c>
      <c r="F131" s="350">
        <f t="shared" si="47"/>
        <v>1098759</v>
      </c>
      <c r="G131" s="320">
        <f>SUM(H131)</f>
        <v>1098759</v>
      </c>
      <c r="H131" s="320">
        <v>1098759</v>
      </c>
      <c r="I131" s="320"/>
      <c r="J131" s="320"/>
      <c r="K131" s="320"/>
      <c r="L131" s="320"/>
      <c r="M131" s="321"/>
      <c r="N131" s="350">
        <f t="shared" si="48"/>
        <v>0</v>
      </c>
      <c r="O131" s="350">
        <f t="shared" si="48"/>
        <v>0</v>
      </c>
      <c r="P131" s="350">
        <f t="shared" si="48"/>
        <v>0</v>
      </c>
    </row>
    <row r="132" spans="1:16" s="212" customFormat="1" ht="11.25" hidden="1">
      <c r="A132" s="219"/>
      <c r="B132" s="208"/>
      <c r="C132" s="210" t="s">
        <v>370</v>
      </c>
      <c r="D132" s="211" t="s">
        <v>371</v>
      </c>
      <c r="E132" s="350">
        <v>74508</v>
      </c>
      <c r="F132" s="350">
        <f t="shared" si="47"/>
        <v>84666</v>
      </c>
      <c r="G132" s="320">
        <f>SUM(H132)</f>
        <v>84666</v>
      </c>
      <c r="H132" s="320">
        <v>84666</v>
      </c>
      <c r="I132" s="320"/>
      <c r="J132" s="320"/>
      <c r="K132" s="320"/>
      <c r="L132" s="320"/>
      <c r="M132" s="321"/>
      <c r="N132" s="350">
        <f t="shared" si="48"/>
        <v>0</v>
      </c>
      <c r="O132" s="350">
        <f t="shared" si="48"/>
        <v>0</v>
      </c>
      <c r="P132" s="350">
        <f t="shared" si="48"/>
        <v>0</v>
      </c>
    </row>
    <row r="133" spans="1:16" s="212" customFormat="1" ht="11.25" hidden="1">
      <c r="A133" s="219"/>
      <c r="B133" s="208"/>
      <c r="C133" s="210" t="s">
        <v>372</v>
      </c>
      <c r="D133" s="211" t="s">
        <v>373</v>
      </c>
      <c r="E133" s="350">
        <v>300023</v>
      </c>
      <c r="F133" s="350">
        <f t="shared" si="47"/>
        <v>283507</v>
      </c>
      <c r="G133" s="320">
        <f>SUM(I133)</f>
        <v>283507</v>
      </c>
      <c r="H133" s="320"/>
      <c r="I133" s="320">
        <v>283507</v>
      </c>
      <c r="J133" s="320"/>
      <c r="K133" s="320"/>
      <c r="L133" s="320"/>
      <c r="M133" s="321"/>
      <c r="N133" s="350">
        <f t="shared" si="48"/>
        <v>0</v>
      </c>
      <c r="O133" s="350">
        <f t="shared" si="48"/>
        <v>0</v>
      </c>
      <c r="P133" s="350">
        <f t="shared" si="48"/>
        <v>0</v>
      </c>
    </row>
    <row r="134" spans="1:16" s="212" customFormat="1" ht="11.25" hidden="1">
      <c r="A134" s="219"/>
      <c r="B134" s="208"/>
      <c r="C134" s="210" t="s">
        <v>374</v>
      </c>
      <c r="D134" s="211" t="s">
        <v>375</v>
      </c>
      <c r="E134" s="350">
        <v>53138</v>
      </c>
      <c r="F134" s="350">
        <f t="shared" si="47"/>
        <v>47709</v>
      </c>
      <c r="G134" s="320">
        <f>SUM(I134)</f>
        <v>47709</v>
      </c>
      <c r="H134" s="320"/>
      <c r="I134" s="320">
        <v>47709</v>
      </c>
      <c r="J134" s="320"/>
      <c r="K134" s="320"/>
      <c r="L134" s="320"/>
      <c r="M134" s="321"/>
      <c r="N134" s="350">
        <f t="shared" si="48"/>
        <v>0</v>
      </c>
      <c r="O134" s="350">
        <f t="shared" si="48"/>
        <v>0</v>
      </c>
      <c r="P134" s="350">
        <f t="shared" si="48"/>
        <v>0</v>
      </c>
    </row>
    <row r="135" spans="1:16" s="212" customFormat="1" ht="11.25" hidden="1">
      <c r="A135" s="205"/>
      <c r="B135" s="208"/>
      <c r="C135" s="210" t="s">
        <v>394</v>
      </c>
      <c r="D135" s="211" t="s">
        <v>395</v>
      </c>
      <c r="E135" s="350">
        <v>19600</v>
      </c>
      <c r="F135" s="350">
        <f t="shared" si="47"/>
        <v>38010</v>
      </c>
      <c r="G135" s="320">
        <f>SUM(H135)</f>
        <v>38010</v>
      </c>
      <c r="H135" s="320">
        <v>38010</v>
      </c>
      <c r="I135" s="320"/>
      <c r="J135" s="320"/>
      <c r="K135" s="320"/>
      <c r="L135" s="320"/>
      <c r="M135" s="321"/>
      <c r="N135" s="350">
        <f t="shared" si="48"/>
        <v>0</v>
      </c>
      <c r="O135" s="350">
        <f t="shared" si="48"/>
        <v>0</v>
      </c>
      <c r="P135" s="350">
        <f t="shared" si="48"/>
        <v>0</v>
      </c>
    </row>
    <row r="136" spans="1:16" s="212" customFormat="1" ht="11.25" hidden="1">
      <c r="A136" s="219"/>
      <c r="B136" s="208"/>
      <c r="C136" s="210" t="s">
        <v>358</v>
      </c>
      <c r="D136" s="211" t="s">
        <v>359</v>
      </c>
      <c r="E136" s="350">
        <v>115237</v>
      </c>
      <c r="F136" s="350">
        <f t="shared" si="47"/>
        <v>108350</v>
      </c>
      <c r="G136" s="320">
        <v>108350</v>
      </c>
      <c r="H136" s="320"/>
      <c r="I136" s="320"/>
      <c r="J136" s="320"/>
      <c r="K136" s="320"/>
      <c r="L136" s="320"/>
      <c r="M136" s="321"/>
      <c r="N136" s="350">
        <f t="shared" si="48"/>
        <v>0</v>
      </c>
      <c r="O136" s="350">
        <f t="shared" si="48"/>
        <v>0</v>
      </c>
      <c r="P136" s="350">
        <f t="shared" si="48"/>
        <v>0</v>
      </c>
    </row>
    <row r="137" spans="1:16" s="212" customFormat="1" ht="11.25" hidden="1">
      <c r="A137" s="199"/>
      <c r="B137" s="213"/>
      <c r="C137" s="210" t="s">
        <v>426</v>
      </c>
      <c r="D137" s="211" t="s">
        <v>427</v>
      </c>
      <c r="E137" s="350">
        <v>5758</v>
      </c>
      <c r="F137" s="350">
        <f t="shared" si="47"/>
        <v>3600</v>
      </c>
      <c r="G137" s="320">
        <v>3600</v>
      </c>
      <c r="H137" s="320"/>
      <c r="I137" s="320"/>
      <c r="J137" s="320"/>
      <c r="K137" s="320"/>
      <c r="L137" s="320"/>
      <c r="M137" s="321"/>
      <c r="N137" s="350">
        <f t="shared" si="48"/>
        <v>0</v>
      </c>
      <c r="O137" s="350">
        <f t="shared" si="48"/>
        <v>0</v>
      </c>
      <c r="P137" s="350">
        <f t="shared" si="48"/>
        <v>0</v>
      </c>
    </row>
    <row r="138" spans="1:16" s="212" customFormat="1" ht="11.25" hidden="1">
      <c r="A138" s="219"/>
      <c r="B138" s="208"/>
      <c r="C138" s="210" t="s">
        <v>396</v>
      </c>
      <c r="D138" s="211" t="s">
        <v>397</v>
      </c>
      <c r="E138" s="350">
        <v>24895</v>
      </c>
      <c r="F138" s="350">
        <f t="shared" si="47"/>
        <v>25000</v>
      </c>
      <c r="G138" s="320">
        <v>25000</v>
      </c>
      <c r="H138" s="320"/>
      <c r="I138" s="320"/>
      <c r="J138" s="320"/>
      <c r="K138" s="320"/>
      <c r="L138" s="320"/>
      <c r="M138" s="321"/>
      <c r="N138" s="350">
        <f t="shared" si="48"/>
        <v>0</v>
      </c>
      <c r="O138" s="350">
        <f t="shared" si="48"/>
        <v>0</v>
      </c>
      <c r="P138" s="350">
        <f t="shared" si="48"/>
        <v>0</v>
      </c>
    </row>
    <row r="139" spans="1:16" s="212" customFormat="1" ht="11.25" hidden="1">
      <c r="A139" s="215"/>
      <c r="B139" s="216"/>
      <c r="C139" s="210" t="s">
        <v>381</v>
      </c>
      <c r="D139" s="211" t="s">
        <v>382</v>
      </c>
      <c r="E139" s="350">
        <v>8280</v>
      </c>
      <c r="F139" s="350">
        <f t="shared" si="47"/>
        <v>0</v>
      </c>
      <c r="G139" s="320"/>
      <c r="H139" s="320"/>
      <c r="I139" s="320"/>
      <c r="J139" s="320"/>
      <c r="K139" s="320"/>
      <c r="L139" s="320"/>
      <c r="M139" s="321"/>
      <c r="N139" s="350">
        <f t="shared" si="48"/>
        <v>0</v>
      </c>
      <c r="O139" s="350">
        <f t="shared" si="48"/>
        <v>0</v>
      </c>
      <c r="P139" s="350">
        <f t="shared" si="48"/>
        <v>0</v>
      </c>
    </row>
    <row r="140" spans="1:16" s="212" customFormat="1" ht="11.25" hidden="1">
      <c r="A140" s="219"/>
      <c r="B140" s="208"/>
      <c r="C140" s="210" t="s">
        <v>360</v>
      </c>
      <c r="D140" s="211" t="s">
        <v>361</v>
      </c>
      <c r="E140" s="350">
        <v>19631</v>
      </c>
      <c r="F140" s="350">
        <f t="shared" si="47"/>
        <v>15500</v>
      </c>
      <c r="G140" s="320">
        <v>15500</v>
      </c>
      <c r="H140" s="320"/>
      <c r="I140" s="320"/>
      <c r="J140" s="320"/>
      <c r="K140" s="320"/>
      <c r="L140" s="320"/>
      <c r="M140" s="321"/>
      <c r="N140" s="350">
        <f t="shared" si="48"/>
        <v>0</v>
      </c>
      <c r="O140" s="350">
        <f t="shared" si="48"/>
        <v>0</v>
      </c>
      <c r="P140" s="350">
        <f t="shared" si="48"/>
        <v>0</v>
      </c>
    </row>
    <row r="141" spans="1:16" s="212" customFormat="1" ht="11.25" hidden="1">
      <c r="A141" s="205"/>
      <c r="B141" s="208"/>
      <c r="C141" s="210" t="s">
        <v>398</v>
      </c>
      <c r="D141" s="211" t="s">
        <v>399</v>
      </c>
      <c r="E141" s="350">
        <v>2635</v>
      </c>
      <c r="F141" s="350">
        <f t="shared" si="47"/>
        <v>3954</v>
      </c>
      <c r="G141" s="320">
        <v>3954</v>
      </c>
      <c r="H141" s="320"/>
      <c r="I141" s="320"/>
      <c r="J141" s="320"/>
      <c r="K141" s="320"/>
      <c r="L141" s="320"/>
      <c r="M141" s="321"/>
      <c r="N141" s="350">
        <f t="shared" si="48"/>
        <v>0</v>
      </c>
      <c r="O141" s="350">
        <f t="shared" si="48"/>
        <v>0</v>
      </c>
      <c r="P141" s="350">
        <f t="shared" si="48"/>
        <v>0</v>
      </c>
    </row>
    <row r="142" spans="1:16" s="212" customFormat="1" ht="22.5" hidden="1">
      <c r="A142" s="205"/>
      <c r="B142" s="208"/>
      <c r="C142" s="210" t="s">
        <v>475</v>
      </c>
      <c r="D142" s="214" t="s">
        <v>482</v>
      </c>
      <c r="E142" s="350">
        <v>0</v>
      </c>
      <c r="F142" s="350">
        <f t="shared" si="47"/>
        <v>3600</v>
      </c>
      <c r="G142" s="320">
        <v>3600</v>
      </c>
      <c r="H142" s="320"/>
      <c r="I142" s="320"/>
      <c r="J142" s="320"/>
      <c r="K142" s="320"/>
      <c r="L142" s="320"/>
      <c r="M142" s="321"/>
      <c r="N142" s="350">
        <f t="shared" si="48"/>
        <v>0</v>
      </c>
      <c r="O142" s="350">
        <f t="shared" si="48"/>
        <v>0</v>
      </c>
      <c r="P142" s="350">
        <f t="shared" si="48"/>
        <v>0</v>
      </c>
    </row>
    <row r="143" spans="1:16" s="212" customFormat="1" ht="11.25" hidden="1">
      <c r="A143" s="219"/>
      <c r="B143" s="208"/>
      <c r="C143" s="210" t="s">
        <v>389</v>
      </c>
      <c r="D143" s="211" t="s">
        <v>390</v>
      </c>
      <c r="E143" s="350">
        <v>1800</v>
      </c>
      <c r="F143" s="350">
        <f t="shared" si="47"/>
        <v>1890</v>
      </c>
      <c r="G143" s="320">
        <v>1890</v>
      </c>
      <c r="H143" s="320"/>
      <c r="I143" s="320"/>
      <c r="J143" s="320"/>
      <c r="K143" s="320"/>
      <c r="L143" s="320"/>
      <c r="M143" s="321"/>
      <c r="N143" s="350">
        <f t="shared" si="48"/>
        <v>0</v>
      </c>
      <c r="O143" s="350">
        <f t="shared" si="48"/>
        <v>0</v>
      </c>
      <c r="P143" s="350">
        <f t="shared" si="48"/>
        <v>0</v>
      </c>
    </row>
    <row r="144" spans="1:16" s="212" customFormat="1" ht="11.25" hidden="1">
      <c r="A144" s="219"/>
      <c r="B144" s="208"/>
      <c r="C144" s="210" t="s">
        <v>376</v>
      </c>
      <c r="D144" s="211" t="s">
        <v>377</v>
      </c>
      <c r="E144" s="350">
        <v>73734</v>
      </c>
      <c r="F144" s="350">
        <f t="shared" si="47"/>
        <v>75291</v>
      </c>
      <c r="G144" s="320">
        <v>75291</v>
      </c>
      <c r="H144" s="320"/>
      <c r="I144" s="320"/>
      <c r="J144" s="320"/>
      <c r="K144" s="320"/>
      <c r="L144" s="320"/>
      <c r="M144" s="321"/>
      <c r="N144" s="350">
        <f t="shared" si="48"/>
        <v>0</v>
      </c>
      <c r="O144" s="350">
        <f t="shared" si="48"/>
        <v>0</v>
      </c>
      <c r="P144" s="350">
        <f t="shared" si="48"/>
        <v>0</v>
      </c>
    </row>
    <row r="145" spans="1:16" s="212" customFormat="1" ht="22.5" hidden="1">
      <c r="A145" s="205"/>
      <c r="B145" s="208"/>
      <c r="C145" s="210" t="s">
        <v>478</v>
      </c>
      <c r="D145" s="214" t="s">
        <v>486</v>
      </c>
      <c r="E145" s="350">
        <v>0</v>
      </c>
      <c r="F145" s="350">
        <f t="shared" si="47"/>
        <v>900</v>
      </c>
      <c r="G145" s="320">
        <v>900</v>
      </c>
      <c r="H145" s="320"/>
      <c r="I145" s="320"/>
      <c r="J145" s="320"/>
      <c r="K145" s="320"/>
      <c r="L145" s="320"/>
      <c r="M145" s="321"/>
      <c r="N145" s="350">
        <f t="shared" si="48"/>
        <v>0</v>
      </c>
      <c r="O145" s="350">
        <f t="shared" si="48"/>
        <v>0</v>
      </c>
      <c r="P145" s="350">
        <f t="shared" si="48"/>
        <v>0</v>
      </c>
    </row>
    <row r="146" spans="1:16" s="212" customFormat="1" ht="11.25" hidden="1">
      <c r="A146" s="205"/>
      <c r="B146" s="208"/>
      <c r="C146" s="210" t="s">
        <v>479</v>
      </c>
      <c r="D146" s="214" t="s">
        <v>485</v>
      </c>
      <c r="E146" s="350">
        <v>0</v>
      </c>
      <c r="F146" s="350">
        <f t="shared" si="47"/>
        <v>1800</v>
      </c>
      <c r="G146" s="320">
        <v>1800</v>
      </c>
      <c r="H146" s="320"/>
      <c r="I146" s="320"/>
      <c r="J146" s="320"/>
      <c r="K146" s="320"/>
      <c r="L146" s="320"/>
      <c r="M146" s="321"/>
      <c r="N146" s="350">
        <f t="shared" si="48"/>
        <v>0</v>
      </c>
      <c r="O146" s="350">
        <f t="shared" si="48"/>
        <v>0</v>
      </c>
      <c r="P146" s="350">
        <f t="shared" si="48"/>
        <v>0</v>
      </c>
    </row>
    <row r="147" spans="1:16" s="202" customFormat="1" ht="12" hidden="1">
      <c r="A147" s="248"/>
      <c r="B147" s="144" t="s">
        <v>300</v>
      </c>
      <c r="C147" s="144"/>
      <c r="D147" s="178" t="s">
        <v>301</v>
      </c>
      <c r="E147" s="352">
        <f aca="true" t="shared" si="49" ref="E147:M147">SUM(E148:E164)</f>
        <v>323798</v>
      </c>
      <c r="F147" s="352">
        <f t="shared" si="49"/>
        <v>333688</v>
      </c>
      <c r="G147" s="332">
        <f t="shared" si="49"/>
        <v>333688</v>
      </c>
      <c r="H147" s="332">
        <f t="shared" si="49"/>
        <v>237250</v>
      </c>
      <c r="I147" s="332">
        <f t="shared" si="49"/>
        <v>48952</v>
      </c>
      <c r="J147" s="332">
        <f t="shared" si="49"/>
        <v>0</v>
      </c>
      <c r="K147" s="332">
        <f t="shared" si="49"/>
        <v>0</v>
      </c>
      <c r="L147" s="332">
        <f t="shared" si="49"/>
        <v>0</v>
      </c>
      <c r="M147" s="333">
        <f t="shared" si="49"/>
        <v>0</v>
      </c>
      <c r="N147" s="352">
        <f>SUM(N148:N164)</f>
        <v>0</v>
      </c>
      <c r="O147" s="352">
        <f>SUM(O148:O164)</f>
        <v>0</v>
      </c>
      <c r="P147" s="352">
        <f>SUM(P148:P164)</f>
        <v>0</v>
      </c>
    </row>
    <row r="148" spans="1:16" s="212" customFormat="1" ht="11.25" hidden="1">
      <c r="A148" s="219"/>
      <c r="B148" s="204"/>
      <c r="C148" s="210" t="s">
        <v>366</v>
      </c>
      <c r="D148" s="211" t="s">
        <v>367</v>
      </c>
      <c r="E148" s="350">
        <v>15339</v>
      </c>
      <c r="F148" s="350">
        <f aca="true" t="shared" si="50" ref="F148:F162">SUM(G148+M148)</f>
        <v>15621</v>
      </c>
      <c r="G148" s="320">
        <v>15621</v>
      </c>
      <c r="H148" s="320"/>
      <c r="I148" s="320"/>
      <c r="J148" s="320"/>
      <c r="K148" s="320"/>
      <c r="L148" s="320"/>
      <c r="M148" s="321"/>
      <c r="N148" s="350">
        <f aca="true" t="shared" si="51" ref="N148:P162">SUM(O148+U148)</f>
        <v>0</v>
      </c>
      <c r="O148" s="350">
        <f t="shared" si="51"/>
        <v>0</v>
      </c>
      <c r="P148" s="350">
        <f t="shared" si="51"/>
        <v>0</v>
      </c>
    </row>
    <row r="149" spans="1:16" s="212" customFormat="1" ht="11.25" hidden="1">
      <c r="A149" s="219"/>
      <c r="B149" s="208"/>
      <c r="C149" s="210" t="s">
        <v>368</v>
      </c>
      <c r="D149" s="211" t="s">
        <v>369</v>
      </c>
      <c r="E149" s="350">
        <v>205694</v>
      </c>
      <c r="F149" s="350">
        <f t="shared" si="50"/>
        <v>215911</v>
      </c>
      <c r="G149" s="320">
        <f>SUM(H149)</f>
        <v>215911</v>
      </c>
      <c r="H149" s="320">
        <v>215911</v>
      </c>
      <c r="I149" s="320"/>
      <c r="J149" s="320"/>
      <c r="K149" s="320"/>
      <c r="L149" s="320"/>
      <c r="M149" s="321"/>
      <c r="N149" s="350">
        <f t="shared" si="51"/>
        <v>0</v>
      </c>
      <c r="O149" s="350">
        <f t="shared" si="51"/>
        <v>0</v>
      </c>
      <c r="P149" s="350">
        <f t="shared" si="51"/>
        <v>0</v>
      </c>
    </row>
    <row r="150" spans="1:16" s="212" customFormat="1" ht="11.25" hidden="1">
      <c r="A150" s="219"/>
      <c r="B150" s="208"/>
      <c r="C150" s="210" t="s">
        <v>370</v>
      </c>
      <c r="D150" s="211" t="s">
        <v>371</v>
      </c>
      <c r="E150" s="350">
        <v>15985</v>
      </c>
      <c r="F150" s="350">
        <f t="shared" si="50"/>
        <v>18759</v>
      </c>
      <c r="G150" s="320">
        <f>SUM(H150)</f>
        <v>18759</v>
      </c>
      <c r="H150" s="320">
        <v>18759</v>
      </c>
      <c r="I150" s="320"/>
      <c r="J150" s="320"/>
      <c r="K150" s="320"/>
      <c r="L150" s="320"/>
      <c r="M150" s="321"/>
      <c r="N150" s="350">
        <f t="shared" si="51"/>
        <v>0</v>
      </c>
      <c r="O150" s="350">
        <f t="shared" si="51"/>
        <v>0</v>
      </c>
      <c r="P150" s="350">
        <f t="shared" si="51"/>
        <v>0</v>
      </c>
    </row>
    <row r="151" spans="1:16" s="212" customFormat="1" ht="11.25" hidden="1">
      <c r="A151" s="219"/>
      <c r="B151" s="208"/>
      <c r="C151" s="210" t="s">
        <v>372</v>
      </c>
      <c r="D151" s="211" t="s">
        <v>373</v>
      </c>
      <c r="E151" s="350">
        <v>40264</v>
      </c>
      <c r="F151" s="350">
        <f t="shared" si="50"/>
        <v>42904</v>
      </c>
      <c r="G151" s="320">
        <f>SUM(I151)</f>
        <v>42904</v>
      </c>
      <c r="H151" s="320"/>
      <c r="I151" s="320">
        <v>42904</v>
      </c>
      <c r="J151" s="320"/>
      <c r="K151" s="320"/>
      <c r="L151" s="320"/>
      <c r="M151" s="321"/>
      <c r="N151" s="350">
        <f t="shared" si="51"/>
        <v>0</v>
      </c>
      <c r="O151" s="350">
        <f t="shared" si="51"/>
        <v>0</v>
      </c>
      <c r="P151" s="350">
        <f t="shared" si="51"/>
        <v>0</v>
      </c>
    </row>
    <row r="152" spans="1:16" s="212" customFormat="1" ht="11.25" hidden="1">
      <c r="A152" s="219"/>
      <c r="B152" s="208"/>
      <c r="C152" s="210" t="s">
        <v>374</v>
      </c>
      <c r="D152" s="211" t="s">
        <v>375</v>
      </c>
      <c r="E152" s="350">
        <v>6064</v>
      </c>
      <c r="F152" s="350">
        <f t="shared" si="50"/>
        <v>6048</v>
      </c>
      <c r="G152" s="320">
        <f>SUM(I152)</f>
        <v>6048</v>
      </c>
      <c r="H152" s="320"/>
      <c r="I152" s="320">
        <v>6048</v>
      </c>
      <c r="J152" s="320"/>
      <c r="K152" s="320"/>
      <c r="L152" s="320"/>
      <c r="M152" s="321"/>
      <c r="N152" s="350">
        <f t="shared" si="51"/>
        <v>0</v>
      </c>
      <c r="O152" s="350">
        <f t="shared" si="51"/>
        <v>0</v>
      </c>
      <c r="P152" s="350">
        <f t="shared" si="51"/>
        <v>0</v>
      </c>
    </row>
    <row r="153" spans="1:16" s="212" customFormat="1" ht="11.25" hidden="1">
      <c r="A153" s="205"/>
      <c r="B153" s="208"/>
      <c r="C153" s="210" t="s">
        <v>394</v>
      </c>
      <c r="D153" s="211" t="s">
        <v>395</v>
      </c>
      <c r="E153" s="350">
        <v>2598</v>
      </c>
      <c r="F153" s="350">
        <f t="shared" si="50"/>
        <v>2580</v>
      </c>
      <c r="G153" s="320">
        <f>SUM(H153)</f>
        <v>2580</v>
      </c>
      <c r="H153" s="320">
        <v>2580</v>
      </c>
      <c r="I153" s="320"/>
      <c r="J153" s="320"/>
      <c r="K153" s="320"/>
      <c r="L153" s="320"/>
      <c r="M153" s="321"/>
      <c r="N153" s="350">
        <f t="shared" si="51"/>
        <v>0</v>
      </c>
      <c r="O153" s="350">
        <f t="shared" si="51"/>
        <v>0</v>
      </c>
      <c r="P153" s="350">
        <f t="shared" si="51"/>
        <v>0</v>
      </c>
    </row>
    <row r="154" spans="1:16" s="212" customFormat="1" ht="11.25" hidden="1">
      <c r="A154" s="219"/>
      <c r="B154" s="208"/>
      <c r="C154" s="210" t="s">
        <v>358</v>
      </c>
      <c r="D154" s="211" t="s">
        <v>359</v>
      </c>
      <c r="E154" s="350">
        <v>16241</v>
      </c>
      <c r="F154" s="350">
        <f t="shared" si="50"/>
        <v>9950</v>
      </c>
      <c r="G154" s="320">
        <v>9950</v>
      </c>
      <c r="H154" s="320"/>
      <c r="I154" s="320"/>
      <c r="J154" s="320"/>
      <c r="K154" s="320"/>
      <c r="L154" s="320"/>
      <c r="M154" s="321"/>
      <c r="N154" s="350">
        <f t="shared" si="51"/>
        <v>0</v>
      </c>
      <c r="O154" s="350">
        <f t="shared" si="51"/>
        <v>0</v>
      </c>
      <c r="P154" s="350">
        <f t="shared" si="51"/>
        <v>0</v>
      </c>
    </row>
    <row r="155" spans="1:16" s="212" customFormat="1" ht="11.25" hidden="1">
      <c r="A155" s="219"/>
      <c r="B155" s="208"/>
      <c r="C155" s="210" t="s">
        <v>426</v>
      </c>
      <c r="D155" s="211" t="s">
        <v>427</v>
      </c>
      <c r="E155" s="350">
        <v>2522</v>
      </c>
      <c r="F155" s="350">
        <f t="shared" si="50"/>
        <v>1000</v>
      </c>
      <c r="G155" s="320">
        <v>1000</v>
      </c>
      <c r="H155" s="320"/>
      <c r="I155" s="320"/>
      <c r="J155" s="320"/>
      <c r="K155" s="320"/>
      <c r="L155" s="320"/>
      <c r="M155" s="321"/>
      <c r="N155" s="350">
        <f t="shared" si="51"/>
        <v>0</v>
      </c>
      <c r="O155" s="350">
        <f t="shared" si="51"/>
        <v>0</v>
      </c>
      <c r="P155" s="350">
        <f t="shared" si="51"/>
        <v>0</v>
      </c>
    </row>
    <row r="156" spans="1:16" s="212" customFormat="1" ht="11.25" hidden="1">
      <c r="A156" s="199"/>
      <c r="B156" s="213"/>
      <c r="C156" s="228">
        <v>4260</v>
      </c>
      <c r="D156" s="221" t="s">
        <v>397</v>
      </c>
      <c r="E156" s="354">
        <v>2120</v>
      </c>
      <c r="F156" s="350">
        <f t="shared" si="50"/>
        <v>2200</v>
      </c>
      <c r="G156" s="320">
        <v>2200</v>
      </c>
      <c r="H156" s="320"/>
      <c r="I156" s="320"/>
      <c r="J156" s="320"/>
      <c r="K156" s="320"/>
      <c r="L156" s="320"/>
      <c r="M156" s="321"/>
      <c r="N156" s="350">
        <f t="shared" si="51"/>
        <v>0</v>
      </c>
      <c r="O156" s="350">
        <f t="shared" si="51"/>
        <v>0</v>
      </c>
      <c r="P156" s="350">
        <f t="shared" si="51"/>
        <v>0</v>
      </c>
    </row>
    <row r="157" spans="1:16" s="212" customFormat="1" ht="11.25" hidden="1">
      <c r="A157" s="215"/>
      <c r="B157" s="216"/>
      <c r="C157" s="210" t="s">
        <v>381</v>
      </c>
      <c r="D157" s="211" t="s">
        <v>382</v>
      </c>
      <c r="E157" s="350">
        <v>111</v>
      </c>
      <c r="F157" s="350">
        <f t="shared" si="50"/>
        <v>0</v>
      </c>
      <c r="G157" s="320"/>
      <c r="H157" s="320"/>
      <c r="I157" s="320"/>
      <c r="J157" s="320"/>
      <c r="K157" s="320"/>
      <c r="L157" s="320"/>
      <c r="M157" s="321"/>
      <c r="N157" s="350">
        <f t="shared" si="51"/>
        <v>0</v>
      </c>
      <c r="O157" s="350">
        <f t="shared" si="51"/>
        <v>0</v>
      </c>
      <c r="P157" s="350">
        <f t="shared" si="51"/>
        <v>0</v>
      </c>
    </row>
    <row r="158" spans="1:16" s="212" customFormat="1" ht="11.25" hidden="1">
      <c r="A158" s="219"/>
      <c r="B158" s="208"/>
      <c r="C158" s="210" t="s">
        <v>360</v>
      </c>
      <c r="D158" s="211" t="s">
        <v>361</v>
      </c>
      <c r="E158" s="350">
        <v>2566</v>
      </c>
      <c r="F158" s="350">
        <f t="shared" si="50"/>
        <v>2000</v>
      </c>
      <c r="G158" s="320">
        <v>2000</v>
      </c>
      <c r="H158" s="320"/>
      <c r="I158" s="320"/>
      <c r="J158" s="320"/>
      <c r="K158" s="320"/>
      <c r="L158" s="320"/>
      <c r="M158" s="321"/>
      <c r="N158" s="350">
        <f t="shared" si="51"/>
        <v>0</v>
      </c>
      <c r="O158" s="350">
        <f t="shared" si="51"/>
        <v>0</v>
      </c>
      <c r="P158" s="350">
        <f t="shared" si="51"/>
        <v>0</v>
      </c>
    </row>
    <row r="159" spans="1:16" s="212" customFormat="1" ht="11.25" hidden="1">
      <c r="A159" s="205"/>
      <c r="B159" s="208"/>
      <c r="C159" s="210" t="s">
        <v>398</v>
      </c>
      <c r="D159" s="211" t="s">
        <v>399</v>
      </c>
      <c r="E159" s="350">
        <v>0</v>
      </c>
      <c r="F159" s="350">
        <f t="shared" si="50"/>
        <v>600</v>
      </c>
      <c r="G159" s="320">
        <v>600</v>
      </c>
      <c r="H159" s="320"/>
      <c r="I159" s="320"/>
      <c r="J159" s="320"/>
      <c r="K159" s="320"/>
      <c r="L159" s="320"/>
      <c r="M159" s="321"/>
      <c r="N159" s="350">
        <f t="shared" si="51"/>
        <v>0</v>
      </c>
      <c r="O159" s="350">
        <f t="shared" si="51"/>
        <v>0</v>
      </c>
      <c r="P159" s="350">
        <f t="shared" si="51"/>
        <v>0</v>
      </c>
    </row>
    <row r="160" spans="1:16" s="212" customFormat="1" ht="22.5" hidden="1">
      <c r="A160" s="205"/>
      <c r="B160" s="208"/>
      <c r="C160" s="210" t="s">
        <v>475</v>
      </c>
      <c r="D160" s="214" t="s">
        <v>482</v>
      </c>
      <c r="E160" s="350">
        <v>0</v>
      </c>
      <c r="F160" s="350">
        <f t="shared" si="50"/>
        <v>700</v>
      </c>
      <c r="G160" s="320">
        <v>700</v>
      </c>
      <c r="H160" s="320"/>
      <c r="I160" s="320"/>
      <c r="J160" s="320"/>
      <c r="K160" s="320"/>
      <c r="L160" s="320"/>
      <c r="M160" s="321"/>
      <c r="N160" s="350">
        <f t="shared" si="51"/>
        <v>0</v>
      </c>
      <c r="O160" s="350">
        <f t="shared" si="51"/>
        <v>0</v>
      </c>
      <c r="P160" s="350">
        <f t="shared" si="51"/>
        <v>0</v>
      </c>
    </row>
    <row r="161" spans="1:16" s="212" customFormat="1" ht="11.25" hidden="1">
      <c r="A161" s="219"/>
      <c r="B161" s="208"/>
      <c r="C161" s="210" t="s">
        <v>389</v>
      </c>
      <c r="D161" s="211" t="s">
        <v>390</v>
      </c>
      <c r="E161" s="350">
        <v>1000</v>
      </c>
      <c r="F161" s="350">
        <f t="shared" si="50"/>
        <v>1050</v>
      </c>
      <c r="G161" s="320">
        <v>1050</v>
      </c>
      <c r="H161" s="320"/>
      <c r="I161" s="320"/>
      <c r="J161" s="320"/>
      <c r="K161" s="320"/>
      <c r="L161" s="320"/>
      <c r="M161" s="321"/>
      <c r="N161" s="350">
        <f t="shared" si="51"/>
        <v>0</v>
      </c>
      <c r="O161" s="350">
        <f t="shared" si="51"/>
        <v>0</v>
      </c>
      <c r="P161" s="350">
        <f t="shared" si="51"/>
        <v>0</v>
      </c>
    </row>
    <row r="162" spans="1:16" s="212" customFormat="1" ht="11.25" hidden="1">
      <c r="A162" s="219"/>
      <c r="B162" s="208"/>
      <c r="C162" s="210" t="s">
        <v>376</v>
      </c>
      <c r="D162" s="211" t="s">
        <v>377</v>
      </c>
      <c r="E162" s="350">
        <v>13294</v>
      </c>
      <c r="F162" s="350">
        <f t="shared" si="50"/>
        <v>13865</v>
      </c>
      <c r="G162" s="320">
        <v>13865</v>
      </c>
      <c r="H162" s="320"/>
      <c r="I162" s="320"/>
      <c r="J162" s="320"/>
      <c r="K162" s="320"/>
      <c r="L162" s="320"/>
      <c r="M162" s="321"/>
      <c r="N162" s="350">
        <f t="shared" si="51"/>
        <v>0</v>
      </c>
      <c r="O162" s="350">
        <f t="shared" si="51"/>
        <v>0</v>
      </c>
      <c r="P162" s="350">
        <f t="shared" si="51"/>
        <v>0</v>
      </c>
    </row>
    <row r="163" spans="1:16" s="212" customFormat="1" ht="22.5" hidden="1">
      <c r="A163" s="205"/>
      <c r="B163" s="208"/>
      <c r="C163" s="210" t="s">
        <v>478</v>
      </c>
      <c r="D163" s="214" t="s">
        <v>486</v>
      </c>
      <c r="E163" s="350">
        <v>0</v>
      </c>
      <c r="F163" s="350">
        <f>SUM(G163+M163)</f>
        <v>100</v>
      </c>
      <c r="G163" s="320">
        <v>100</v>
      </c>
      <c r="H163" s="320"/>
      <c r="I163" s="320"/>
      <c r="J163" s="320"/>
      <c r="K163" s="320"/>
      <c r="L163" s="320"/>
      <c r="M163" s="321"/>
      <c r="N163" s="350">
        <f aca="true" t="shared" si="52" ref="N163:P164">SUM(O163+U163)</f>
        <v>0</v>
      </c>
      <c r="O163" s="350">
        <f t="shared" si="52"/>
        <v>0</v>
      </c>
      <c r="P163" s="350">
        <f t="shared" si="52"/>
        <v>0</v>
      </c>
    </row>
    <row r="164" spans="1:16" s="212" customFormat="1" ht="11.25" hidden="1">
      <c r="A164" s="205"/>
      <c r="B164" s="208"/>
      <c r="C164" s="210" t="s">
        <v>479</v>
      </c>
      <c r="D164" s="214" t="s">
        <v>485</v>
      </c>
      <c r="E164" s="350">
        <v>0</v>
      </c>
      <c r="F164" s="350">
        <f>SUM(G164+M164)</f>
        <v>400</v>
      </c>
      <c r="G164" s="320">
        <v>400</v>
      </c>
      <c r="H164" s="320"/>
      <c r="I164" s="320"/>
      <c r="J164" s="320"/>
      <c r="K164" s="320"/>
      <c r="L164" s="320"/>
      <c r="M164" s="321"/>
      <c r="N164" s="350">
        <f t="shared" si="52"/>
        <v>0</v>
      </c>
      <c r="O164" s="350">
        <f t="shared" si="52"/>
        <v>0</v>
      </c>
      <c r="P164" s="350">
        <f t="shared" si="52"/>
        <v>0</v>
      </c>
    </row>
    <row r="165" spans="1:16" s="202" customFormat="1" ht="12">
      <c r="A165" s="248"/>
      <c r="B165" s="144" t="s">
        <v>428</v>
      </c>
      <c r="C165" s="144"/>
      <c r="D165" s="178" t="s">
        <v>429</v>
      </c>
      <c r="E165" s="352">
        <f aca="true" t="shared" si="53" ref="E165:M165">SUM(E166:E181)</f>
        <v>746765</v>
      </c>
      <c r="F165" s="352">
        <f>SUM(F181)</f>
        <v>894000</v>
      </c>
      <c r="G165" s="332">
        <f t="shared" si="53"/>
        <v>508201</v>
      </c>
      <c r="H165" s="332">
        <f t="shared" si="53"/>
        <v>359307</v>
      </c>
      <c r="I165" s="332">
        <f t="shared" si="53"/>
        <v>75418</v>
      </c>
      <c r="J165" s="332">
        <f t="shared" si="53"/>
        <v>0</v>
      </c>
      <c r="K165" s="332">
        <f t="shared" si="53"/>
        <v>0</v>
      </c>
      <c r="L165" s="332">
        <f t="shared" si="53"/>
        <v>0</v>
      </c>
      <c r="M165" s="333">
        <f t="shared" si="53"/>
        <v>894000</v>
      </c>
      <c r="N165" s="352">
        <f>SUM(N181)</f>
        <v>89789</v>
      </c>
      <c r="O165" s="352">
        <f>SUM(O181)</f>
        <v>0</v>
      </c>
      <c r="P165" s="352">
        <f>SUM(P181)</f>
        <v>983789</v>
      </c>
    </row>
    <row r="166" spans="1:16" s="212" customFormat="1" ht="11.25" hidden="1">
      <c r="A166" s="219"/>
      <c r="B166" s="204"/>
      <c r="C166" s="210" t="s">
        <v>366</v>
      </c>
      <c r="D166" s="211" t="s">
        <v>367</v>
      </c>
      <c r="E166" s="350">
        <v>26622</v>
      </c>
      <c r="F166" s="350">
        <f aca="true" t="shared" si="54" ref="F166:F175">SUM(G166+M166)</f>
        <v>29779</v>
      </c>
      <c r="G166" s="320">
        <v>29779</v>
      </c>
      <c r="H166" s="320"/>
      <c r="I166" s="320"/>
      <c r="J166" s="320"/>
      <c r="K166" s="320"/>
      <c r="L166" s="320"/>
      <c r="M166" s="321"/>
      <c r="N166" s="350">
        <f aca="true" t="shared" si="55" ref="N166:P180">SUM(O166+U166)</f>
        <v>0</v>
      </c>
      <c r="O166" s="350">
        <f t="shared" si="55"/>
        <v>0</v>
      </c>
      <c r="P166" s="350">
        <f t="shared" si="55"/>
        <v>0</v>
      </c>
    </row>
    <row r="167" spans="1:16" s="212" customFormat="1" ht="11.25" hidden="1">
      <c r="A167" s="219"/>
      <c r="B167" s="208"/>
      <c r="C167" s="210" t="s">
        <v>368</v>
      </c>
      <c r="D167" s="211" t="s">
        <v>369</v>
      </c>
      <c r="E167" s="350">
        <v>269653</v>
      </c>
      <c r="F167" s="350">
        <f t="shared" si="54"/>
        <v>335706</v>
      </c>
      <c r="G167" s="320">
        <f>SUM(H167)</f>
        <v>335706</v>
      </c>
      <c r="H167" s="320">
        <v>335706</v>
      </c>
      <c r="I167" s="320"/>
      <c r="J167" s="320"/>
      <c r="K167" s="320"/>
      <c r="L167" s="320"/>
      <c r="M167" s="321"/>
      <c r="N167" s="350">
        <f t="shared" si="55"/>
        <v>0</v>
      </c>
      <c r="O167" s="350">
        <f t="shared" si="55"/>
        <v>0</v>
      </c>
      <c r="P167" s="350">
        <f t="shared" si="55"/>
        <v>0</v>
      </c>
    </row>
    <row r="168" spans="1:16" s="212" customFormat="1" ht="11.25" hidden="1">
      <c r="A168" s="219"/>
      <c r="B168" s="208"/>
      <c r="C168" s="210" t="s">
        <v>370</v>
      </c>
      <c r="D168" s="211" t="s">
        <v>371</v>
      </c>
      <c r="E168" s="350">
        <v>20121</v>
      </c>
      <c r="F168" s="350">
        <f t="shared" si="54"/>
        <v>23601</v>
      </c>
      <c r="G168" s="320">
        <f>SUM(H168)</f>
        <v>23601</v>
      </c>
      <c r="H168" s="320">
        <v>23601</v>
      </c>
      <c r="I168" s="320"/>
      <c r="J168" s="320"/>
      <c r="K168" s="320"/>
      <c r="L168" s="320"/>
      <c r="M168" s="321"/>
      <c r="N168" s="350">
        <f t="shared" si="55"/>
        <v>0</v>
      </c>
      <c r="O168" s="350">
        <f t="shared" si="55"/>
        <v>0</v>
      </c>
      <c r="P168" s="350">
        <f t="shared" si="55"/>
        <v>0</v>
      </c>
    </row>
    <row r="169" spans="1:16" s="212" customFormat="1" ht="11.25" hidden="1">
      <c r="A169" s="219"/>
      <c r="B169" s="208"/>
      <c r="C169" s="210" t="s">
        <v>372</v>
      </c>
      <c r="D169" s="211" t="s">
        <v>373</v>
      </c>
      <c r="E169" s="350">
        <v>54063</v>
      </c>
      <c r="F169" s="350">
        <f t="shared" si="54"/>
        <v>66100</v>
      </c>
      <c r="G169" s="320">
        <f>SUM(I169)</f>
        <v>66100</v>
      </c>
      <c r="H169" s="320"/>
      <c r="I169" s="320">
        <v>66100</v>
      </c>
      <c r="J169" s="320"/>
      <c r="K169" s="320"/>
      <c r="L169" s="320"/>
      <c r="M169" s="321"/>
      <c r="N169" s="350">
        <f t="shared" si="55"/>
        <v>0</v>
      </c>
      <c r="O169" s="350">
        <f t="shared" si="55"/>
        <v>0</v>
      </c>
      <c r="P169" s="350">
        <f t="shared" si="55"/>
        <v>0</v>
      </c>
    </row>
    <row r="170" spans="1:16" s="212" customFormat="1" ht="11.25" hidden="1">
      <c r="A170" s="219"/>
      <c r="B170" s="208"/>
      <c r="C170" s="210" t="s">
        <v>374</v>
      </c>
      <c r="D170" s="211" t="s">
        <v>375</v>
      </c>
      <c r="E170" s="350">
        <v>7972</v>
      </c>
      <c r="F170" s="350">
        <f t="shared" si="54"/>
        <v>9318</v>
      </c>
      <c r="G170" s="320">
        <f>SUM(I170)</f>
        <v>9318</v>
      </c>
      <c r="H170" s="320"/>
      <c r="I170" s="320">
        <v>9318</v>
      </c>
      <c r="J170" s="320"/>
      <c r="K170" s="320"/>
      <c r="L170" s="320"/>
      <c r="M170" s="321"/>
      <c r="N170" s="350">
        <f t="shared" si="55"/>
        <v>0</v>
      </c>
      <c r="O170" s="350">
        <f t="shared" si="55"/>
        <v>0</v>
      </c>
      <c r="P170" s="350">
        <f t="shared" si="55"/>
        <v>0</v>
      </c>
    </row>
    <row r="171" spans="1:16" s="212" customFormat="1" ht="11.25" hidden="1">
      <c r="A171" s="219"/>
      <c r="B171" s="208"/>
      <c r="C171" s="210" t="s">
        <v>358</v>
      </c>
      <c r="D171" s="211" t="s">
        <v>359</v>
      </c>
      <c r="E171" s="350">
        <v>3100</v>
      </c>
      <c r="F171" s="350">
        <f t="shared" si="54"/>
        <v>5700</v>
      </c>
      <c r="G171" s="320">
        <v>5700</v>
      </c>
      <c r="H171" s="320"/>
      <c r="I171" s="320"/>
      <c r="J171" s="320"/>
      <c r="K171" s="320"/>
      <c r="L171" s="320"/>
      <c r="M171" s="321"/>
      <c r="N171" s="350">
        <f t="shared" si="55"/>
        <v>0</v>
      </c>
      <c r="O171" s="350">
        <f t="shared" si="55"/>
        <v>0</v>
      </c>
      <c r="P171" s="350">
        <f t="shared" si="55"/>
        <v>0</v>
      </c>
    </row>
    <row r="172" spans="1:16" s="212" customFormat="1" ht="11.25" hidden="1">
      <c r="A172" s="219"/>
      <c r="B172" s="208"/>
      <c r="C172" s="210" t="s">
        <v>426</v>
      </c>
      <c r="D172" s="211" t="s">
        <v>427</v>
      </c>
      <c r="E172" s="350">
        <v>2000</v>
      </c>
      <c r="F172" s="350">
        <f t="shared" si="54"/>
        <v>3000</v>
      </c>
      <c r="G172" s="320">
        <v>3000</v>
      </c>
      <c r="H172" s="320"/>
      <c r="I172" s="320"/>
      <c r="J172" s="320"/>
      <c r="K172" s="320"/>
      <c r="L172" s="320"/>
      <c r="M172" s="321"/>
      <c r="N172" s="350">
        <f t="shared" si="55"/>
        <v>0</v>
      </c>
      <c r="O172" s="350">
        <f t="shared" si="55"/>
        <v>0</v>
      </c>
      <c r="P172" s="350">
        <f t="shared" si="55"/>
        <v>0</v>
      </c>
    </row>
    <row r="173" spans="1:16" s="212" customFormat="1" ht="11.25" hidden="1">
      <c r="A173" s="219"/>
      <c r="B173" s="208"/>
      <c r="C173" s="210" t="s">
        <v>360</v>
      </c>
      <c r="D173" s="211" t="s">
        <v>361</v>
      </c>
      <c r="E173" s="350">
        <v>1027</v>
      </c>
      <c r="F173" s="350">
        <f t="shared" si="54"/>
        <v>2500</v>
      </c>
      <c r="G173" s="320">
        <v>2500</v>
      </c>
      <c r="H173" s="320"/>
      <c r="I173" s="320"/>
      <c r="J173" s="320"/>
      <c r="K173" s="320"/>
      <c r="L173" s="320"/>
      <c r="M173" s="321"/>
      <c r="N173" s="350">
        <f t="shared" si="55"/>
        <v>0</v>
      </c>
      <c r="O173" s="350">
        <f t="shared" si="55"/>
        <v>0</v>
      </c>
      <c r="P173" s="350">
        <f t="shared" si="55"/>
        <v>0</v>
      </c>
    </row>
    <row r="174" spans="1:16" s="212" customFormat="1" ht="11.25" hidden="1">
      <c r="A174" s="205"/>
      <c r="B174" s="208"/>
      <c r="C174" s="210" t="s">
        <v>398</v>
      </c>
      <c r="D174" s="211" t="s">
        <v>399</v>
      </c>
      <c r="E174" s="350">
        <v>2300</v>
      </c>
      <c r="F174" s="350">
        <f t="shared" si="54"/>
        <v>1318</v>
      </c>
      <c r="G174" s="320">
        <v>1318</v>
      </c>
      <c r="H174" s="320"/>
      <c r="I174" s="320"/>
      <c r="J174" s="320"/>
      <c r="K174" s="320"/>
      <c r="L174" s="320"/>
      <c r="M174" s="321"/>
      <c r="N174" s="350">
        <f t="shared" si="55"/>
        <v>0</v>
      </c>
      <c r="O174" s="350">
        <f t="shared" si="55"/>
        <v>0</v>
      </c>
      <c r="P174" s="350">
        <f t="shared" si="55"/>
        <v>0</v>
      </c>
    </row>
    <row r="175" spans="1:16" s="212" customFormat="1" ht="22.5" hidden="1">
      <c r="A175" s="205"/>
      <c r="B175" s="208"/>
      <c r="C175" s="210" t="s">
        <v>475</v>
      </c>
      <c r="D175" s="214" t="s">
        <v>482</v>
      </c>
      <c r="E175" s="350">
        <v>0</v>
      </c>
      <c r="F175" s="350">
        <f t="shared" si="54"/>
        <v>1200</v>
      </c>
      <c r="G175" s="320">
        <v>1200</v>
      </c>
      <c r="H175" s="320"/>
      <c r="I175" s="320"/>
      <c r="J175" s="320"/>
      <c r="K175" s="320"/>
      <c r="L175" s="320"/>
      <c r="M175" s="321"/>
      <c r="N175" s="350">
        <f t="shared" si="55"/>
        <v>0</v>
      </c>
      <c r="O175" s="350">
        <f t="shared" si="55"/>
        <v>0</v>
      </c>
      <c r="P175" s="350">
        <f t="shared" si="55"/>
        <v>0</v>
      </c>
    </row>
    <row r="176" spans="1:16" s="212" customFormat="1" ht="11.25" hidden="1">
      <c r="A176" s="205"/>
      <c r="B176" s="208"/>
      <c r="C176" s="210" t="s">
        <v>492</v>
      </c>
      <c r="D176" s="214" t="s">
        <v>493</v>
      </c>
      <c r="E176" s="350">
        <v>0</v>
      </c>
      <c r="F176" s="350">
        <f aca="true" t="shared" si="56" ref="F176:F181">SUM(G176+M176)</f>
        <v>7000</v>
      </c>
      <c r="G176" s="320">
        <v>7000</v>
      </c>
      <c r="H176" s="320"/>
      <c r="I176" s="320"/>
      <c r="J176" s="320"/>
      <c r="K176" s="320"/>
      <c r="L176" s="320"/>
      <c r="M176" s="321"/>
      <c r="N176" s="350">
        <f t="shared" si="55"/>
        <v>0</v>
      </c>
      <c r="O176" s="350">
        <f t="shared" si="55"/>
        <v>0</v>
      </c>
      <c r="P176" s="350">
        <f t="shared" si="55"/>
        <v>0</v>
      </c>
    </row>
    <row r="177" spans="1:16" s="212" customFormat="1" ht="11.25" hidden="1">
      <c r="A177" s="219"/>
      <c r="B177" s="208"/>
      <c r="C177" s="210" t="s">
        <v>389</v>
      </c>
      <c r="D177" s="211" t="s">
        <v>390</v>
      </c>
      <c r="E177" s="350">
        <v>600</v>
      </c>
      <c r="F177" s="350">
        <f t="shared" si="56"/>
        <v>630</v>
      </c>
      <c r="G177" s="320">
        <v>630</v>
      </c>
      <c r="H177" s="320"/>
      <c r="I177" s="320"/>
      <c r="J177" s="320"/>
      <c r="K177" s="320"/>
      <c r="L177" s="320"/>
      <c r="M177" s="321"/>
      <c r="N177" s="350">
        <f t="shared" si="55"/>
        <v>0</v>
      </c>
      <c r="O177" s="350">
        <f t="shared" si="55"/>
        <v>0</v>
      </c>
      <c r="P177" s="350">
        <f t="shared" si="55"/>
        <v>0</v>
      </c>
    </row>
    <row r="178" spans="1:16" s="212" customFormat="1" ht="11.25" hidden="1">
      <c r="A178" s="215"/>
      <c r="B178" s="208"/>
      <c r="C178" s="210" t="s">
        <v>376</v>
      </c>
      <c r="D178" s="211" t="s">
        <v>377</v>
      </c>
      <c r="E178" s="350">
        <v>20010</v>
      </c>
      <c r="F178" s="350">
        <f t="shared" si="56"/>
        <v>21449</v>
      </c>
      <c r="G178" s="320">
        <v>21449</v>
      </c>
      <c r="H178" s="320"/>
      <c r="I178" s="320"/>
      <c r="J178" s="320"/>
      <c r="K178" s="320"/>
      <c r="L178" s="320"/>
      <c r="M178" s="321"/>
      <c r="N178" s="350">
        <f t="shared" si="55"/>
        <v>0</v>
      </c>
      <c r="O178" s="350">
        <f t="shared" si="55"/>
        <v>0</v>
      </c>
      <c r="P178" s="350">
        <f t="shared" si="55"/>
        <v>0</v>
      </c>
    </row>
    <row r="179" spans="1:16" s="212" customFormat="1" ht="22.5" hidden="1">
      <c r="A179" s="205"/>
      <c r="B179" s="208"/>
      <c r="C179" s="210" t="s">
        <v>478</v>
      </c>
      <c r="D179" s="214" t="s">
        <v>486</v>
      </c>
      <c r="E179" s="350">
        <v>0</v>
      </c>
      <c r="F179" s="350">
        <f t="shared" si="56"/>
        <v>300</v>
      </c>
      <c r="G179" s="320">
        <v>300</v>
      </c>
      <c r="H179" s="320"/>
      <c r="I179" s="320"/>
      <c r="J179" s="320"/>
      <c r="K179" s="320"/>
      <c r="L179" s="320"/>
      <c r="M179" s="321"/>
      <c r="N179" s="350">
        <f t="shared" si="55"/>
        <v>0</v>
      </c>
      <c r="O179" s="350">
        <f t="shared" si="55"/>
        <v>0</v>
      </c>
      <c r="P179" s="350">
        <f t="shared" si="55"/>
        <v>0</v>
      </c>
    </row>
    <row r="180" spans="1:16" s="212" customFormat="1" ht="11.25" hidden="1">
      <c r="A180" s="205"/>
      <c r="B180" s="208"/>
      <c r="C180" s="210" t="s">
        <v>479</v>
      </c>
      <c r="D180" s="214" t="s">
        <v>485</v>
      </c>
      <c r="E180" s="350">
        <v>0</v>
      </c>
      <c r="F180" s="350">
        <f t="shared" si="56"/>
        <v>600</v>
      </c>
      <c r="G180" s="320">
        <v>600</v>
      </c>
      <c r="H180" s="320"/>
      <c r="I180" s="320"/>
      <c r="J180" s="320"/>
      <c r="K180" s="320"/>
      <c r="L180" s="320"/>
      <c r="M180" s="321"/>
      <c r="N180" s="350">
        <f t="shared" si="55"/>
        <v>0</v>
      </c>
      <c r="O180" s="350">
        <f t="shared" si="55"/>
        <v>0</v>
      </c>
      <c r="P180" s="350">
        <f t="shared" si="55"/>
        <v>0</v>
      </c>
    </row>
    <row r="181" spans="1:16" s="212" customFormat="1" ht="11.25">
      <c r="A181" s="199"/>
      <c r="B181" s="229"/>
      <c r="C181" s="210" t="s">
        <v>345</v>
      </c>
      <c r="D181" s="211" t="s">
        <v>346</v>
      </c>
      <c r="E181" s="350">
        <v>339297</v>
      </c>
      <c r="F181" s="350">
        <f t="shared" si="56"/>
        <v>894000</v>
      </c>
      <c r="G181" s="320"/>
      <c r="H181" s="320"/>
      <c r="I181" s="320"/>
      <c r="J181" s="320"/>
      <c r="K181" s="320"/>
      <c r="L181" s="320"/>
      <c r="M181" s="321">
        <v>894000</v>
      </c>
      <c r="N181" s="350">
        <v>89789</v>
      </c>
      <c r="O181" s="350">
        <v>0</v>
      </c>
      <c r="P181" s="350">
        <f>SUM(F181+N181)</f>
        <v>983789</v>
      </c>
    </row>
    <row r="182" spans="1:16" s="247" customFormat="1" ht="12" hidden="1">
      <c r="A182" s="258"/>
      <c r="B182" s="245" t="s">
        <v>430</v>
      </c>
      <c r="C182" s="245"/>
      <c r="D182" s="253" t="s">
        <v>431</v>
      </c>
      <c r="E182" s="349">
        <f aca="true" t="shared" si="57" ref="E182:P182">SUM(E183)</f>
        <v>232118</v>
      </c>
      <c r="F182" s="349">
        <f t="shared" si="57"/>
        <v>190000</v>
      </c>
      <c r="G182" s="334">
        <f t="shared" si="57"/>
        <v>190000</v>
      </c>
      <c r="H182" s="334">
        <f t="shared" si="57"/>
        <v>0</v>
      </c>
      <c r="I182" s="334">
        <f t="shared" si="57"/>
        <v>0</v>
      </c>
      <c r="J182" s="334">
        <f t="shared" si="57"/>
        <v>0</v>
      </c>
      <c r="K182" s="334">
        <f t="shared" si="57"/>
        <v>0</v>
      </c>
      <c r="L182" s="334">
        <f t="shared" si="57"/>
        <v>0</v>
      </c>
      <c r="M182" s="335">
        <f t="shared" si="57"/>
        <v>0</v>
      </c>
      <c r="N182" s="349">
        <f t="shared" si="57"/>
        <v>0</v>
      </c>
      <c r="O182" s="349">
        <f t="shared" si="57"/>
        <v>0</v>
      </c>
      <c r="P182" s="349">
        <f t="shared" si="57"/>
        <v>0</v>
      </c>
    </row>
    <row r="183" spans="1:16" s="212" customFormat="1" ht="11.25" hidden="1">
      <c r="A183" s="219"/>
      <c r="B183" s="208"/>
      <c r="C183" s="210" t="s">
        <v>360</v>
      </c>
      <c r="D183" s="211" t="s">
        <v>361</v>
      </c>
      <c r="E183" s="350">
        <v>232118</v>
      </c>
      <c r="F183" s="350">
        <f>SUM(G183+M183)</f>
        <v>190000</v>
      </c>
      <c r="G183" s="320">
        <v>190000</v>
      </c>
      <c r="H183" s="320"/>
      <c r="I183" s="320"/>
      <c r="J183" s="320"/>
      <c r="K183" s="320"/>
      <c r="L183" s="320"/>
      <c r="M183" s="321"/>
      <c r="N183" s="350">
        <f>SUM(O183+U183)</f>
        <v>0</v>
      </c>
      <c r="O183" s="350">
        <f>SUM(P183+V183)</f>
        <v>0</v>
      </c>
      <c r="P183" s="350">
        <f>SUM(Q183+W183)</f>
        <v>0</v>
      </c>
    </row>
    <row r="184" spans="1:16" s="247" customFormat="1" ht="12" hidden="1">
      <c r="A184" s="258"/>
      <c r="B184" s="245" t="s">
        <v>432</v>
      </c>
      <c r="C184" s="245"/>
      <c r="D184" s="253" t="s">
        <v>433</v>
      </c>
      <c r="E184" s="349">
        <f>SUM(E185:E190)</f>
        <v>13075</v>
      </c>
      <c r="F184" s="349">
        <f>SUM(F185:F190)</f>
        <v>14397</v>
      </c>
      <c r="G184" s="334">
        <f>SUM(G185:G190)</f>
        <v>14397</v>
      </c>
      <c r="H184" s="334">
        <f aca="true" t="shared" si="58" ref="H184:M184">SUM(H185:H188)</f>
        <v>0</v>
      </c>
      <c r="I184" s="334">
        <f t="shared" si="58"/>
        <v>0</v>
      </c>
      <c r="J184" s="334">
        <f t="shared" si="58"/>
        <v>0</v>
      </c>
      <c r="K184" s="334">
        <f t="shared" si="58"/>
        <v>0</v>
      </c>
      <c r="L184" s="334">
        <f t="shared" si="58"/>
        <v>0</v>
      </c>
      <c r="M184" s="335">
        <f t="shared" si="58"/>
        <v>0</v>
      </c>
      <c r="N184" s="349">
        <f>SUM(N185:N190)</f>
        <v>0</v>
      </c>
      <c r="O184" s="349">
        <f>SUM(O185:O190)</f>
        <v>0</v>
      </c>
      <c r="P184" s="349">
        <f>SUM(P185:P190)</f>
        <v>0</v>
      </c>
    </row>
    <row r="185" spans="1:16" s="222" customFormat="1" ht="11.25" hidden="1">
      <c r="A185" s="203"/>
      <c r="B185" s="230"/>
      <c r="C185" s="104" t="s">
        <v>358</v>
      </c>
      <c r="D185" s="179" t="s">
        <v>359</v>
      </c>
      <c r="E185" s="350">
        <v>1320</v>
      </c>
      <c r="F185" s="350">
        <f aca="true" t="shared" si="59" ref="F185:F190">SUM(G185+M185)</f>
        <v>550</v>
      </c>
      <c r="G185" s="325">
        <v>550</v>
      </c>
      <c r="H185" s="325"/>
      <c r="I185" s="325"/>
      <c r="J185" s="325"/>
      <c r="K185" s="325"/>
      <c r="L185" s="325"/>
      <c r="M185" s="326"/>
      <c r="N185" s="350">
        <f aca="true" t="shared" si="60" ref="N185:P190">SUM(O185+U185)</f>
        <v>0</v>
      </c>
      <c r="O185" s="350">
        <f t="shared" si="60"/>
        <v>0</v>
      </c>
      <c r="P185" s="350">
        <f t="shared" si="60"/>
        <v>0</v>
      </c>
    </row>
    <row r="186" spans="1:16" s="222" customFormat="1" ht="11.25" hidden="1">
      <c r="A186" s="231"/>
      <c r="B186" s="232"/>
      <c r="C186" s="104" t="s">
        <v>360</v>
      </c>
      <c r="D186" s="179" t="s">
        <v>361</v>
      </c>
      <c r="E186" s="355">
        <v>9155</v>
      </c>
      <c r="F186" s="350">
        <f t="shared" si="59"/>
        <v>4141</v>
      </c>
      <c r="G186" s="325">
        <v>4141</v>
      </c>
      <c r="H186" s="325"/>
      <c r="I186" s="325"/>
      <c r="J186" s="325"/>
      <c r="K186" s="325"/>
      <c r="L186" s="325"/>
      <c r="M186" s="326"/>
      <c r="N186" s="350">
        <f t="shared" si="60"/>
        <v>0</v>
      </c>
      <c r="O186" s="350">
        <f t="shared" si="60"/>
        <v>0</v>
      </c>
      <c r="P186" s="350">
        <f t="shared" si="60"/>
        <v>0</v>
      </c>
    </row>
    <row r="187" spans="1:16" s="222" customFormat="1" ht="11.25" hidden="1">
      <c r="A187" s="203"/>
      <c r="B187" s="232"/>
      <c r="C187" s="104" t="s">
        <v>389</v>
      </c>
      <c r="D187" s="179" t="s">
        <v>390</v>
      </c>
      <c r="E187" s="355">
        <v>2600</v>
      </c>
      <c r="F187" s="350">
        <f t="shared" si="59"/>
        <v>2162</v>
      </c>
      <c r="G187" s="325">
        <v>2162</v>
      </c>
      <c r="H187" s="325"/>
      <c r="I187" s="325"/>
      <c r="J187" s="325"/>
      <c r="K187" s="325"/>
      <c r="L187" s="325"/>
      <c r="M187" s="326"/>
      <c r="N187" s="350">
        <f t="shared" si="60"/>
        <v>0</v>
      </c>
      <c r="O187" s="350">
        <f t="shared" si="60"/>
        <v>0</v>
      </c>
      <c r="P187" s="350">
        <f t="shared" si="60"/>
        <v>0</v>
      </c>
    </row>
    <row r="188" spans="1:16" s="212" customFormat="1" ht="22.5" hidden="1">
      <c r="A188" s="205"/>
      <c r="B188" s="208"/>
      <c r="C188" s="210" t="s">
        <v>477</v>
      </c>
      <c r="D188" s="214" t="s">
        <v>484</v>
      </c>
      <c r="E188" s="350">
        <v>0</v>
      </c>
      <c r="F188" s="350">
        <f t="shared" si="59"/>
        <v>6990</v>
      </c>
      <c r="G188" s="320">
        <v>6990</v>
      </c>
      <c r="H188" s="320"/>
      <c r="I188" s="320"/>
      <c r="J188" s="320"/>
      <c r="K188" s="320"/>
      <c r="L188" s="320"/>
      <c r="M188" s="321"/>
      <c r="N188" s="350">
        <f t="shared" si="60"/>
        <v>0</v>
      </c>
      <c r="O188" s="350">
        <f t="shared" si="60"/>
        <v>0</v>
      </c>
      <c r="P188" s="350">
        <f t="shared" si="60"/>
        <v>0</v>
      </c>
    </row>
    <row r="189" spans="1:16" s="212" customFormat="1" ht="22.5" hidden="1">
      <c r="A189" s="205"/>
      <c r="B189" s="208"/>
      <c r="C189" s="210" t="s">
        <v>478</v>
      </c>
      <c r="D189" s="214" t="s">
        <v>486</v>
      </c>
      <c r="E189" s="350">
        <v>0</v>
      </c>
      <c r="F189" s="350">
        <f t="shared" si="59"/>
        <v>150</v>
      </c>
      <c r="G189" s="320">
        <v>150</v>
      </c>
      <c r="H189" s="320"/>
      <c r="I189" s="320"/>
      <c r="J189" s="320"/>
      <c r="K189" s="320"/>
      <c r="L189" s="320"/>
      <c r="M189" s="321"/>
      <c r="N189" s="350">
        <f t="shared" si="60"/>
        <v>0</v>
      </c>
      <c r="O189" s="350">
        <f t="shared" si="60"/>
        <v>0</v>
      </c>
      <c r="P189" s="350">
        <f t="shared" si="60"/>
        <v>0</v>
      </c>
    </row>
    <row r="190" spans="1:16" s="212" customFormat="1" ht="11.25" hidden="1">
      <c r="A190" s="205"/>
      <c r="B190" s="208"/>
      <c r="C190" s="210" t="s">
        <v>479</v>
      </c>
      <c r="D190" s="214" t="s">
        <v>485</v>
      </c>
      <c r="E190" s="350">
        <v>0</v>
      </c>
      <c r="F190" s="350">
        <f t="shared" si="59"/>
        <v>404</v>
      </c>
      <c r="G190" s="320">
        <v>404</v>
      </c>
      <c r="H190" s="320"/>
      <c r="I190" s="320"/>
      <c r="J190" s="320"/>
      <c r="K190" s="320"/>
      <c r="L190" s="320"/>
      <c r="M190" s="321"/>
      <c r="N190" s="350">
        <f t="shared" si="60"/>
        <v>0</v>
      </c>
      <c r="O190" s="350">
        <f t="shared" si="60"/>
        <v>0</v>
      </c>
      <c r="P190" s="350">
        <f t="shared" si="60"/>
        <v>0</v>
      </c>
    </row>
    <row r="191" spans="1:16" s="202" customFormat="1" ht="12" hidden="1">
      <c r="A191" s="262"/>
      <c r="B191" s="144" t="s">
        <v>338</v>
      </c>
      <c r="C191" s="144"/>
      <c r="D191" s="178" t="s">
        <v>235</v>
      </c>
      <c r="E191" s="352">
        <f>SUM(E192:E193)</f>
        <v>19952</v>
      </c>
      <c r="F191" s="352">
        <f>SUM(F192:F193)</f>
        <v>14573</v>
      </c>
      <c r="G191" s="332">
        <f aca="true" t="shared" si="61" ref="G191:M191">SUM(G192+G193)</f>
        <v>14573</v>
      </c>
      <c r="H191" s="332">
        <f t="shared" si="61"/>
        <v>0</v>
      </c>
      <c r="I191" s="332">
        <f t="shared" si="61"/>
        <v>0</v>
      </c>
      <c r="J191" s="332">
        <f t="shared" si="61"/>
        <v>0</v>
      </c>
      <c r="K191" s="332">
        <f t="shared" si="61"/>
        <v>0</v>
      </c>
      <c r="L191" s="332">
        <f t="shared" si="61"/>
        <v>0</v>
      </c>
      <c r="M191" s="333">
        <f t="shared" si="61"/>
        <v>0</v>
      </c>
      <c r="N191" s="352">
        <f>SUM(N192:N193)</f>
        <v>0</v>
      </c>
      <c r="O191" s="352">
        <f>SUM(O192:O193)</f>
        <v>0</v>
      </c>
      <c r="P191" s="352">
        <f>SUM(P192:P193)</f>
        <v>0</v>
      </c>
    </row>
    <row r="192" spans="1:16" s="222" customFormat="1" ht="11.25" hidden="1">
      <c r="A192" s="231"/>
      <c r="B192" s="232"/>
      <c r="C192" s="104" t="s">
        <v>360</v>
      </c>
      <c r="D192" s="179" t="s">
        <v>361</v>
      </c>
      <c r="E192" s="355">
        <v>6497</v>
      </c>
      <c r="F192" s="350">
        <f>SUM(G192+M192)</f>
        <v>0</v>
      </c>
      <c r="G192" s="325"/>
      <c r="H192" s="325"/>
      <c r="I192" s="325"/>
      <c r="J192" s="325"/>
      <c r="K192" s="325"/>
      <c r="L192" s="325"/>
      <c r="M192" s="326"/>
      <c r="N192" s="350">
        <f aca="true" t="shared" si="62" ref="N192:P193">SUM(O192+U192)</f>
        <v>0</v>
      </c>
      <c r="O192" s="350">
        <f t="shared" si="62"/>
        <v>0</v>
      </c>
      <c r="P192" s="350">
        <f t="shared" si="62"/>
        <v>0</v>
      </c>
    </row>
    <row r="193" spans="1:16" s="212" customFormat="1" ht="11.25" hidden="1">
      <c r="A193" s="227"/>
      <c r="B193" s="220"/>
      <c r="C193" s="210" t="s">
        <v>376</v>
      </c>
      <c r="D193" s="211" t="s">
        <v>377</v>
      </c>
      <c r="E193" s="350">
        <v>13455</v>
      </c>
      <c r="F193" s="350">
        <f>SUM(G193+M193)</f>
        <v>14573</v>
      </c>
      <c r="G193" s="320">
        <v>14573</v>
      </c>
      <c r="H193" s="320"/>
      <c r="I193" s="320"/>
      <c r="J193" s="320"/>
      <c r="K193" s="320"/>
      <c r="L193" s="320"/>
      <c r="M193" s="321"/>
      <c r="N193" s="350">
        <f t="shared" si="62"/>
        <v>0</v>
      </c>
      <c r="O193" s="350">
        <f t="shared" si="62"/>
        <v>0</v>
      </c>
      <c r="P193" s="350">
        <f t="shared" si="62"/>
        <v>0</v>
      </c>
    </row>
    <row r="194" spans="1:16" s="202" customFormat="1" ht="12">
      <c r="A194" s="195" t="s">
        <v>303</v>
      </c>
      <c r="B194" s="196"/>
      <c r="C194" s="196"/>
      <c r="D194" s="197" t="s">
        <v>304</v>
      </c>
      <c r="E194" s="351">
        <f>SUM(E198+E195)</f>
        <v>33000</v>
      </c>
      <c r="F194" s="351">
        <f>SUM(F195)</f>
        <v>3000</v>
      </c>
      <c r="G194" s="330">
        <f aca="true" t="shared" si="63" ref="G194:M194">SUM(G195+G198)</f>
        <v>32000</v>
      </c>
      <c r="H194" s="330">
        <f t="shared" si="63"/>
        <v>0</v>
      </c>
      <c r="I194" s="330">
        <f t="shared" si="63"/>
        <v>0</v>
      </c>
      <c r="J194" s="330">
        <f t="shared" si="63"/>
        <v>0</v>
      </c>
      <c r="K194" s="330">
        <f t="shared" si="63"/>
        <v>0</v>
      </c>
      <c r="L194" s="330">
        <f t="shared" si="63"/>
        <v>0</v>
      </c>
      <c r="M194" s="331">
        <f t="shared" si="63"/>
        <v>0</v>
      </c>
      <c r="N194" s="351">
        <f>SUM(N195)</f>
        <v>300</v>
      </c>
      <c r="O194" s="351">
        <f>SUM(O195)</f>
        <v>300</v>
      </c>
      <c r="P194" s="351">
        <f>SUM(P195)</f>
        <v>3000</v>
      </c>
    </row>
    <row r="195" spans="1:16" s="202" customFormat="1" ht="12">
      <c r="A195" s="198"/>
      <c r="B195" s="144" t="s">
        <v>487</v>
      </c>
      <c r="C195" s="144"/>
      <c r="D195" s="178" t="s">
        <v>488</v>
      </c>
      <c r="E195" s="352">
        <f aca="true" t="shared" si="64" ref="E195:M195">SUM(E196)</f>
        <v>0</v>
      </c>
      <c r="F195" s="352">
        <f>SUM(F196:F197)</f>
        <v>3000</v>
      </c>
      <c r="G195" s="332">
        <f t="shared" si="64"/>
        <v>3000</v>
      </c>
      <c r="H195" s="332">
        <f t="shared" si="64"/>
        <v>0</v>
      </c>
      <c r="I195" s="332">
        <f t="shared" si="64"/>
        <v>0</v>
      </c>
      <c r="J195" s="332">
        <f t="shared" si="64"/>
        <v>0</v>
      </c>
      <c r="K195" s="332">
        <f t="shared" si="64"/>
        <v>0</v>
      </c>
      <c r="L195" s="332">
        <f t="shared" si="64"/>
        <v>0</v>
      </c>
      <c r="M195" s="333">
        <f t="shared" si="64"/>
        <v>0</v>
      </c>
      <c r="N195" s="352">
        <f>SUM(N196:N197)</f>
        <v>300</v>
      </c>
      <c r="O195" s="352">
        <f>SUM(O196:O197)</f>
        <v>300</v>
      </c>
      <c r="P195" s="352">
        <f>SUM(P196:P197)</f>
        <v>3000</v>
      </c>
    </row>
    <row r="196" spans="1:16" s="222" customFormat="1" ht="11.25">
      <c r="A196" s="231"/>
      <c r="B196" s="224"/>
      <c r="C196" s="104" t="s">
        <v>360</v>
      </c>
      <c r="D196" s="179" t="s">
        <v>361</v>
      </c>
      <c r="E196" s="356">
        <v>0</v>
      </c>
      <c r="F196" s="350">
        <f>SUM(G196+M196)</f>
        <v>3000</v>
      </c>
      <c r="G196" s="325">
        <v>3000</v>
      </c>
      <c r="H196" s="325"/>
      <c r="I196" s="325"/>
      <c r="J196" s="325"/>
      <c r="K196" s="325"/>
      <c r="L196" s="325"/>
      <c r="M196" s="326"/>
      <c r="N196" s="350">
        <v>0</v>
      </c>
      <c r="O196" s="350">
        <v>300</v>
      </c>
      <c r="P196" s="350">
        <f>SUM(F196-O196)</f>
        <v>2700</v>
      </c>
    </row>
    <row r="197" spans="1:16" s="222" customFormat="1" ht="11.25">
      <c r="A197" s="233"/>
      <c r="B197" s="234"/>
      <c r="C197" s="104" t="s">
        <v>389</v>
      </c>
      <c r="D197" s="179" t="s">
        <v>390</v>
      </c>
      <c r="E197" s="350">
        <v>300</v>
      </c>
      <c r="F197" s="350">
        <v>0</v>
      </c>
      <c r="G197" s="325">
        <v>300</v>
      </c>
      <c r="H197" s="325"/>
      <c r="I197" s="325"/>
      <c r="J197" s="325"/>
      <c r="K197" s="325"/>
      <c r="L197" s="325"/>
      <c r="M197" s="326"/>
      <c r="N197" s="350">
        <v>300</v>
      </c>
      <c r="O197" s="350">
        <v>0</v>
      </c>
      <c r="P197" s="350">
        <f>SUM(F197+N197)</f>
        <v>300</v>
      </c>
    </row>
    <row r="198" spans="1:16" s="202" customFormat="1" ht="12" hidden="1">
      <c r="A198" s="248"/>
      <c r="B198" s="144" t="s">
        <v>305</v>
      </c>
      <c r="C198" s="144"/>
      <c r="D198" s="178" t="s">
        <v>306</v>
      </c>
      <c r="E198" s="352">
        <f aca="true" t="shared" si="65" ref="E198:M198">SUM(E199:E204)</f>
        <v>33000</v>
      </c>
      <c r="F198" s="352">
        <f t="shared" si="65"/>
        <v>29000</v>
      </c>
      <c r="G198" s="332">
        <f t="shared" si="65"/>
        <v>29000</v>
      </c>
      <c r="H198" s="332">
        <f t="shared" si="65"/>
        <v>0</v>
      </c>
      <c r="I198" s="332">
        <f t="shared" si="65"/>
        <v>0</v>
      </c>
      <c r="J198" s="332">
        <f t="shared" si="65"/>
        <v>0</v>
      </c>
      <c r="K198" s="332">
        <f t="shared" si="65"/>
        <v>0</v>
      </c>
      <c r="L198" s="332">
        <f t="shared" si="65"/>
        <v>0</v>
      </c>
      <c r="M198" s="333">
        <f t="shared" si="65"/>
        <v>0</v>
      </c>
      <c r="N198" s="352">
        <f>SUM(N199:N204)</f>
        <v>0</v>
      </c>
      <c r="O198" s="352">
        <f>SUM(O199:O204)</f>
        <v>0</v>
      </c>
      <c r="P198" s="352">
        <f>SUM(P199:P204)</f>
        <v>0</v>
      </c>
    </row>
    <row r="199" spans="1:16" s="222" customFormat="1" ht="11.25" hidden="1">
      <c r="A199" s="231"/>
      <c r="B199" s="224"/>
      <c r="C199" s="104" t="s">
        <v>372</v>
      </c>
      <c r="D199" s="179" t="s">
        <v>373</v>
      </c>
      <c r="E199" s="350">
        <v>1785</v>
      </c>
      <c r="F199" s="350">
        <f aca="true" t="shared" si="66" ref="F199:F204">SUM(G199+M199)</f>
        <v>348</v>
      </c>
      <c r="G199" s="325">
        <v>348</v>
      </c>
      <c r="H199" s="325"/>
      <c r="I199" s="325"/>
      <c r="J199" s="325"/>
      <c r="K199" s="325"/>
      <c r="L199" s="325"/>
      <c r="M199" s="326"/>
      <c r="N199" s="350">
        <f aca="true" t="shared" si="67" ref="N199:P204">SUM(O199+U199)</f>
        <v>0</v>
      </c>
      <c r="O199" s="350">
        <f t="shared" si="67"/>
        <v>0</v>
      </c>
      <c r="P199" s="350">
        <f t="shared" si="67"/>
        <v>0</v>
      </c>
    </row>
    <row r="200" spans="1:16" s="222" customFormat="1" ht="11.25" hidden="1">
      <c r="A200" s="231"/>
      <c r="B200" s="224"/>
      <c r="C200" s="104" t="s">
        <v>374</v>
      </c>
      <c r="D200" s="179" t="s">
        <v>375</v>
      </c>
      <c r="E200" s="350">
        <v>254</v>
      </c>
      <c r="F200" s="350">
        <f t="shared" si="66"/>
        <v>49</v>
      </c>
      <c r="G200" s="325">
        <v>49</v>
      </c>
      <c r="H200" s="325"/>
      <c r="I200" s="325"/>
      <c r="J200" s="325"/>
      <c r="K200" s="325"/>
      <c r="L200" s="325"/>
      <c r="M200" s="326"/>
      <c r="N200" s="350">
        <f t="shared" si="67"/>
        <v>0</v>
      </c>
      <c r="O200" s="350">
        <f t="shared" si="67"/>
        <v>0</v>
      </c>
      <c r="P200" s="350">
        <f t="shared" si="67"/>
        <v>0</v>
      </c>
    </row>
    <row r="201" spans="1:16" s="222" customFormat="1" ht="11.25" hidden="1">
      <c r="A201" s="223"/>
      <c r="B201" s="224"/>
      <c r="C201" s="104" t="s">
        <v>394</v>
      </c>
      <c r="D201" s="179" t="s">
        <v>395</v>
      </c>
      <c r="E201" s="350">
        <v>4386</v>
      </c>
      <c r="F201" s="350">
        <f t="shared" si="66"/>
        <v>4500</v>
      </c>
      <c r="G201" s="325">
        <v>4500</v>
      </c>
      <c r="H201" s="325"/>
      <c r="I201" s="325"/>
      <c r="J201" s="325"/>
      <c r="K201" s="325"/>
      <c r="L201" s="325"/>
      <c r="M201" s="326"/>
      <c r="N201" s="350">
        <f t="shared" si="67"/>
        <v>0</v>
      </c>
      <c r="O201" s="350">
        <f t="shared" si="67"/>
        <v>0</v>
      </c>
      <c r="P201" s="350">
        <f t="shared" si="67"/>
        <v>0</v>
      </c>
    </row>
    <row r="202" spans="1:16" s="222" customFormat="1" ht="11.25" hidden="1">
      <c r="A202" s="231"/>
      <c r="B202" s="224"/>
      <c r="C202" s="104" t="s">
        <v>358</v>
      </c>
      <c r="D202" s="179" t="s">
        <v>359</v>
      </c>
      <c r="E202" s="350">
        <v>4000</v>
      </c>
      <c r="F202" s="350">
        <f t="shared" si="66"/>
        <v>4000</v>
      </c>
      <c r="G202" s="325">
        <v>4000</v>
      </c>
      <c r="H202" s="325"/>
      <c r="I202" s="325"/>
      <c r="J202" s="325"/>
      <c r="K202" s="325"/>
      <c r="L202" s="325"/>
      <c r="M202" s="326"/>
      <c r="N202" s="350">
        <f t="shared" si="67"/>
        <v>0</v>
      </c>
      <c r="O202" s="350">
        <f t="shared" si="67"/>
        <v>0</v>
      </c>
      <c r="P202" s="350">
        <f t="shared" si="67"/>
        <v>0</v>
      </c>
    </row>
    <row r="203" spans="1:16" s="222" customFormat="1" ht="11.25" hidden="1">
      <c r="A203" s="231"/>
      <c r="B203" s="224"/>
      <c r="C203" s="104" t="s">
        <v>360</v>
      </c>
      <c r="D203" s="179" t="s">
        <v>361</v>
      </c>
      <c r="E203" s="350">
        <v>22275</v>
      </c>
      <c r="F203" s="350">
        <f t="shared" si="66"/>
        <v>19803</v>
      </c>
      <c r="G203" s="325">
        <v>19803</v>
      </c>
      <c r="H203" s="325"/>
      <c r="I203" s="325"/>
      <c r="J203" s="325"/>
      <c r="K203" s="325"/>
      <c r="L203" s="325"/>
      <c r="M203" s="326"/>
      <c r="N203" s="350">
        <f t="shared" si="67"/>
        <v>0</v>
      </c>
      <c r="O203" s="350">
        <f t="shared" si="67"/>
        <v>0</v>
      </c>
      <c r="P203" s="350">
        <f t="shared" si="67"/>
        <v>0</v>
      </c>
    </row>
    <row r="204" spans="1:16" s="222" customFormat="1" ht="11.25" hidden="1">
      <c r="A204" s="233"/>
      <c r="B204" s="234"/>
      <c r="C204" s="104" t="s">
        <v>389</v>
      </c>
      <c r="D204" s="179" t="s">
        <v>390</v>
      </c>
      <c r="E204" s="350">
        <v>300</v>
      </c>
      <c r="F204" s="350">
        <f t="shared" si="66"/>
        <v>300</v>
      </c>
      <c r="G204" s="325">
        <v>300</v>
      </c>
      <c r="H204" s="325"/>
      <c r="I204" s="325"/>
      <c r="J204" s="325"/>
      <c r="K204" s="325"/>
      <c r="L204" s="325"/>
      <c r="M204" s="326"/>
      <c r="N204" s="350">
        <f t="shared" si="67"/>
        <v>0</v>
      </c>
      <c r="O204" s="350">
        <f t="shared" si="67"/>
        <v>0</v>
      </c>
      <c r="P204" s="350">
        <f t="shared" si="67"/>
        <v>0</v>
      </c>
    </row>
    <row r="205" spans="1:16" s="202" customFormat="1" ht="12" hidden="1">
      <c r="A205" s="195" t="s">
        <v>309</v>
      </c>
      <c r="B205" s="196"/>
      <c r="C205" s="196"/>
      <c r="D205" s="197" t="s">
        <v>310</v>
      </c>
      <c r="E205" s="351">
        <f aca="true" t="shared" si="68" ref="E205:M205">SUM(E206+E208+E210+E212+E227)</f>
        <v>448490</v>
      </c>
      <c r="F205" s="351">
        <f t="shared" si="68"/>
        <v>361280</v>
      </c>
      <c r="G205" s="330">
        <f t="shared" si="68"/>
        <v>361280</v>
      </c>
      <c r="H205" s="330">
        <f t="shared" si="68"/>
        <v>83269</v>
      </c>
      <c r="I205" s="330">
        <f t="shared" si="68"/>
        <v>17079</v>
      </c>
      <c r="J205" s="330">
        <f t="shared" si="68"/>
        <v>0</v>
      </c>
      <c r="K205" s="330">
        <f t="shared" si="68"/>
        <v>0</v>
      </c>
      <c r="L205" s="330">
        <f t="shared" si="68"/>
        <v>0</v>
      </c>
      <c r="M205" s="331">
        <f t="shared" si="68"/>
        <v>0</v>
      </c>
      <c r="N205" s="351">
        <f>SUM(N206+N208+N210+N212+N227)</f>
        <v>0</v>
      </c>
      <c r="O205" s="351">
        <f>SUM(O206+O208+O210+O212+O227)</f>
        <v>0</v>
      </c>
      <c r="P205" s="351">
        <f>SUM(P206+P208+P210+P212+P227)</f>
        <v>0</v>
      </c>
    </row>
    <row r="206" spans="1:16" s="202" customFormat="1" ht="12" hidden="1">
      <c r="A206" s="198"/>
      <c r="B206" s="144" t="s">
        <v>311</v>
      </c>
      <c r="C206" s="186"/>
      <c r="D206" s="187" t="s">
        <v>312</v>
      </c>
      <c r="E206" s="352">
        <f aca="true" t="shared" si="69" ref="E206:P206">SUM(E207)</f>
        <v>25469</v>
      </c>
      <c r="F206" s="352">
        <f t="shared" si="69"/>
        <v>13200</v>
      </c>
      <c r="G206" s="332">
        <f t="shared" si="69"/>
        <v>13200</v>
      </c>
      <c r="H206" s="332">
        <f t="shared" si="69"/>
        <v>0</v>
      </c>
      <c r="I206" s="332">
        <f t="shared" si="69"/>
        <v>0</v>
      </c>
      <c r="J206" s="332">
        <f t="shared" si="69"/>
        <v>0</v>
      </c>
      <c r="K206" s="332">
        <f t="shared" si="69"/>
        <v>0</v>
      </c>
      <c r="L206" s="332">
        <f t="shared" si="69"/>
        <v>0</v>
      </c>
      <c r="M206" s="333">
        <f t="shared" si="69"/>
        <v>0</v>
      </c>
      <c r="N206" s="352">
        <f t="shared" si="69"/>
        <v>0</v>
      </c>
      <c r="O206" s="352">
        <f t="shared" si="69"/>
        <v>0</v>
      </c>
      <c r="P206" s="352">
        <f t="shared" si="69"/>
        <v>0</v>
      </c>
    </row>
    <row r="207" spans="1:16" s="212" customFormat="1" ht="22.5" hidden="1">
      <c r="A207" s="219"/>
      <c r="B207" s="208"/>
      <c r="C207" s="210" t="s">
        <v>434</v>
      </c>
      <c r="D207" s="214" t="s">
        <v>435</v>
      </c>
      <c r="E207" s="350">
        <v>25469</v>
      </c>
      <c r="F207" s="350">
        <f>SUM(G207+M207)</f>
        <v>13200</v>
      </c>
      <c r="G207" s="320">
        <v>13200</v>
      </c>
      <c r="H207" s="320"/>
      <c r="I207" s="320"/>
      <c r="J207" s="320"/>
      <c r="K207" s="320"/>
      <c r="L207" s="320"/>
      <c r="M207" s="321"/>
      <c r="N207" s="350">
        <f>SUM(O207+U207)</f>
        <v>0</v>
      </c>
      <c r="O207" s="350">
        <f>SUM(P207+V207)</f>
        <v>0</v>
      </c>
      <c r="P207" s="350">
        <f>SUM(Q207+W207)</f>
        <v>0</v>
      </c>
    </row>
    <row r="208" spans="1:16" s="202" customFormat="1" ht="24" hidden="1">
      <c r="A208" s="248"/>
      <c r="B208" s="186" t="s">
        <v>317</v>
      </c>
      <c r="C208" s="186"/>
      <c r="D208" s="187" t="s">
        <v>318</v>
      </c>
      <c r="E208" s="352">
        <f aca="true" t="shared" si="70" ref="E208:P208">SUM(E209)</f>
        <v>180748</v>
      </c>
      <c r="F208" s="352">
        <f t="shared" si="70"/>
        <v>143700</v>
      </c>
      <c r="G208" s="332">
        <f t="shared" si="70"/>
        <v>143700</v>
      </c>
      <c r="H208" s="332">
        <f t="shared" si="70"/>
        <v>0</v>
      </c>
      <c r="I208" s="332">
        <f t="shared" si="70"/>
        <v>0</v>
      </c>
      <c r="J208" s="332">
        <f t="shared" si="70"/>
        <v>0</v>
      </c>
      <c r="K208" s="332">
        <f t="shared" si="70"/>
        <v>0</v>
      </c>
      <c r="L208" s="332">
        <f t="shared" si="70"/>
        <v>0</v>
      </c>
      <c r="M208" s="333">
        <f t="shared" si="70"/>
        <v>0</v>
      </c>
      <c r="N208" s="352">
        <f t="shared" si="70"/>
        <v>0</v>
      </c>
      <c r="O208" s="352">
        <f t="shared" si="70"/>
        <v>0</v>
      </c>
      <c r="P208" s="352">
        <f t="shared" si="70"/>
        <v>0</v>
      </c>
    </row>
    <row r="209" spans="1:16" s="222" customFormat="1" ht="11.25" hidden="1">
      <c r="A209" s="203"/>
      <c r="B209" s="235"/>
      <c r="C209" s="104" t="s">
        <v>436</v>
      </c>
      <c r="D209" s="179" t="s">
        <v>129</v>
      </c>
      <c r="E209" s="350">
        <v>180748</v>
      </c>
      <c r="F209" s="356">
        <f>SUM(G209+M209)</f>
        <v>143700</v>
      </c>
      <c r="G209" s="325">
        <v>143700</v>
      </c>
      <c r="H209" s="325"/>
      <c r="I209" s="325"/>
      <c r="J209" s="325"/>
      <c r="K209" s="325"/>
      <c r="L209" s="325"/>
      <c r="M209" s="326"/>
      <c r="N209" s="356">
        <f>SUM(O209+U209)</f>
        <v>0</v>
      </c>
      <c r="O209" s="356">
        <f>SUM(P209+V209)</f>
        <v>0</v>
      </c>
      <c r="P209" s="356">
        <f>SUM(Q209+W209)</f>
        <v>0</v>
      </c>
    </row>
    <row r="210" spans="1:16" s="202" customFormat="1" ht="12" hidden="1">
      <c r="A210" s="248"/>
      <c r="B210" s="144" t="s">
        <v>437</v>
      </c>
      <c r="C210" s="144"/>
      <c r="D210" s="178" t="s">
        <v>438</v>
      </c>
      <c r="E210" s="352">
        <f aca="true" t="shared" si="71" ref="E210:P210">SUM(E211)</f>
        <v>52599</v>
      </c>
      <c r="F210" s="352">
        <f t="shared" si="71"/>
        <v>50000</v>
      </c>
      <c r="G210" s="332">
        <f t="shared" si="71"/>
        <v>50000</v>
      </c>
      <c r="H210" s="332">
        <f t="shared" si="71"/>
        <v>0</v>
      </c>
      <c r="I210" s="332">
        <f t="shared" si="71"/>
        <v>0</v>
      </c>
      <c r="J210" s="332">
        <f t="shared" si="71"/>
        <v>0</v>
      </c>
      <c r="K210" s="332">
        <f t="shared" si="71"/>
        <v>0</v>
      </c>
      <c r="L210" s="332">
        <f t="shared" si="71"/>
        <v>0</v>
      </c>
      <c r="M210" s="333">
        <f t="shared" si="71"/>
        <v>0</v>
      </c>
      <c r="N210" s="352">
        <f t="shared" si="71"/>
        <v>0</v>
      </c>
      <c r="O210" s="352">
        <f t="shared" si="71"/>
        <v>0</v>
      </c>
      <c r="P210" s="352">
        <f t="shared" si="71"/>
        <v>0</v>
      </c>
    </row>
    <row r="211" spans="1:16" s="212" customFormat="1" ht="11.25" hidden="1">
      <c r="A211" s="219"/>
      <c r="B211" s="204"/>
      <c r="C211" s="210" t="s">
        <v>436</v>
      </c>
      <c r="D211" s="211" t="s">
        <v>129</v>
      </c>
      <c r="E211" s="350">
        <v>52599</v>
      </c>
      <c r="F211" s="350">
        <f>SUM(G211+M211)</f>
        <v>50000</v>
      </c>
      <c r="G211" s="320">
        <v>50000</v>
      </c>
      <c r="H211" s="320"/>
      <c r="I211" s="320"/>
      <c r="J211" s="320"/>
      <c r="K211" s="320"/>
      <c r="L211" s="320"/>
      <c r="M211" s="321"/>
      <c r="N211" s="350">
        <f>SUM(O211+U211)</f>
        <v>0</v>
      </c>
      <c r="O211" s="350">
        <f>SUM(P211+V211)</f>
        <v>0</v>
      </c>
      <c r="P211" s="350">
        <f>SUM(Q211+W211)</f>
        <v>0</v>
      </c>
    </row>
    <row r="212" spans="1:16" s="202" customFormat="1" ht="12" hidden="1">
      <c r="A212" s="248"/>
      <c r="B212" s="144" t="s">
        <v>439</v>
      </c>
      <c r="C212" s="144"/>
      <c r="D212" s="178" t="s">
        <v>319</v>
      </c>
      <c r="E212" s="352">
        <f aca="true" t="shared" si="72" ref="E212:M212">SUM(E213:E226)</f>
        <v>117677</v>
      </c>
      <c r="F212" s="352">
        <f t="shared" si="72"/>
        <v>120380</v>
      </c>
      <c r="G212" s="332">
        <f t="shared" si="72"/>
        <v>120380</v>
      </c>
      <c r="H212" s="332">
        <f t="shared" si="72"/>
        <v>83269</v>
      </c>
      <c r="I212" s="332">
        <f t="shared" si="72"/>
        <v>17079</v>
      </c>
      <c r="J212" s="332">
        <f t="shared" si="72"/>
        <v>0</v>
      </c>
      <c r="K212" s="332">
        <f t="shared" si="72"/>
        <v>0</v>
      </c>
      <c r="L212" s="332">
        <f t="shared" si="72"/>
        <v>0</v>
      </c>
      <c r="M212" s="333">
        <f t="shared" si="72"/>
        <v>0</v>
      </c>
      <c r="N212" s="352">
        <f>SUM(N213:N226)</f>
        <v>0</v>
      </c>
      <c r="O212" s="352">
        <f>SUM(O213:O226)</f>
        <v>0</v>
      </c>
      <c r="P212" s="352">
        <f>SUM(P213:P226)</f>
        <v>0</v>
      </c>
    </row>
    <row r="213" spans="1:16" s="212" customFormat="1" ht="11.25" hidden="1">
      <c r="A213" s="205"/>
      <c r="B213" s="204"/>
      <c r="C213" s="210" t="s">
        <v>366</v>
      </c>
      <c r="D213" s="211" t="s">
        <v>367</v>
      </c>
      <c r="E213" s="350">
        <v>100</v>
      </c>
      <c r="F213" s="350">
        <f aca="true" t="shared" si="73" ref="F213:F220">SUM(G213+M213)</f>
        <v>100</v>
      </c>
      <c r="G213" s="320">
        <v>100</v>
      </c>
      <c r="H213" s="320"/>
      <c r="I213" s="320"/>
      <c r="J213" s="320"/>
      <c r="K213" s="320"/>
      <c r="L213" s="320"/>
      <c r="M213" s="321"/>
      <c r="N213" s="350">
        <f aca="true" t="shared" si="74" ref="N213:P226">SUM(O213+U213)</f>
        <v>0</v>
      </c>
      <c r="O213" s="350">
        <f t="shared" si="74"/>
        <v>0</v>
      </c>
      <c r="P213" s="350">
        <f t="shared" si="74"/>
        <v>0</v>
      </c>
    </row>
    <row r="214" spans="1:16" s="212" customFormat="1" ht="11.25" hidden="1">
      <c r="A214" s="219"/>
      <c r="B214" s="208"/>
      <c r="C214" s="210" t="s">
        <v>368</v>
      </c>
      <c r="D214" s="211" t="s">
        <v>369</v>
      </c>
      <c r="E214" s="350">
        <v>73914</v>
      </c>
      <c r="F214" s="350">
        <f t="shared" si="73"/>
        <v>77421</v>
      </c>
      <c r="G214" s="320">
        <v>77421</v>
      </c>
      <c r="H214" s="320">
        <v>77421</v>
      </c>
      <c r="I214" s="320"/>
      <c r="J214" s="320"/>
      <c r="K214" s="320"/>
      <c r="L214" s="320"/>
      <c r="M214" s="321"/>
      <c r="N214" s="350">
        <f t="shared" si="74"/>
        <v>0</v>
      </c>
      <c r="O214" s="350">
        <f t="shared" si="74"/>
        <v>0</v>
      </c>
      <c r="P214" s="350">
        <f t="shared" si="74"/>
        <v>0</v>
      </c>
    </row>
    <row r="215" spans="1:16" s="212" customFormat="1" ht="11.25" hidden="1">
      <c r="A215" s="219"/>
      <c r="B215" s="208"/>
      <c r="C215" s="210" t="s">
        <v>370</v>
      </c>
      <c r="D215" s="211" t="s">
        <v>371</v>
      </c>
      <c r="E215" s="350">
        <v>6284</v>
      </c>
      <c r="F215" s="350">
        <f t="shared" si="73"/>
        <v>5848</v>
      </c>
      <c r="G215" s="320">
        <v>5848</v>
      </c>
      <c r="H215" s="320">
        <v>5848</v>
      </c>
      <c r="I215" s="320"/>
      <c r="J215" s="320"/>
      <c r="K215" s="320"/>
      <c r="L215" s="320"/>
      <c r="M215" s="321"/>
      <c r="N215" s="350">
        <f t="shared" si="74"/>
        <v>0</v>
      </c>
      <c r="O215" s="350">
        <f t="shared" si="74"/>
        <v>0</v>
      </c>
      <c r="P215" s="350">
        <f t="shared" si="74"/>
        <v>0</v>
      </c>
    </row>
    <row r="216" spans="1:16" s="212" customFormat="1" ht="11.25" hidden="1">
      <c r="A216" s="219"/>
      <c r="B216" s="208"/>
      <c r="C216" s="210" t="s">
        <v>372</v>
      </c>
      <c r="D216" s="211" t="s">
        <v>373</v>
      </c>
      <c r="E216" s="350">
        <v>14595</v>
      </c>
      <c r="F216" s="350">
        <f t="shared" si="73"/>
        <v>15039</v>
      </c>
      <c r="G216" s="320">
        <v>15039</v>
      </c>
      <c r="H216" s="320"/>
      <c r="I216" s="320">
        <v>15039</v>
      </c>
      <c r="J216" s="320"/>
      <c r="K216" s="320"/>
      <c r="L216" s="320"/>
      <c r="M216" s="321"/>
      <c r="N216" s="350">
        <f t="shared" si="74"/>
        <v>0</v>
      </c>
      <c r="O216" s="350">
        <f t="shared" si="74"/>
        <v>0</v>
      </c>
      <c r="P216" s="350">
        <f t="shared" si="74"/>
        <v>0</v>
      </c>
    </row>
    <row r="217" spans="1:16" s="212" customFormat="1" ht="11.25" hidden="1">
      <c r="A217" s="219"/>
      <c r="B217" s="208"/>
      <c r="C217" s="210" t="s">
        <v>374</v>
      </c>
      <c r="D217" s="211" t="s">
        <v>375</v>
      </c>
      <c r="E217" s="350">
        <v>1966</v>
      </c>
      <c r="F217" s="350">
        <f t="shared" si="73"/>
        <v>2040</v>
      </c>
      <c r="G217" s="320">
        <v>2040</v>
      </c>
      <c r="H217" s="320"/>
      <c r="I217" s="320">
        <v>2040</v>
      </c>
      <c r="J217" s="320"/>
      <c r="K217" s="320"/>
      <c r="L217" s="320"/>
      <c r="M217" s="321"/>
      <c r="N217" s="350">
        <f t="shared" si="74"/>
        <v>0</v>
      </c>
      <c r="O217" s="350">
        <f t="shared" si="74"/>
        <v>0</v>
      </c>
      <c r="P217" s="350">
        <f t="shared" si="74"/>
        <v>0</v>
      </c>
    </row>
    <row r="218" spans="1:16" s="212" customFormat="1" ht="11.25" hidden="1">
      <c r="A218" s="219"/>
      <c r="B218" s="208"/>
      <c r="C218" s="210" t="s">
        <v>358</v>
      </c>
      <c r="D218" s="211" t="s">
        <v>359</v>
      </c>
      <c r="E218" s="350">
        <v>3907</v>
      </c>
      <c r="F218" s="350">
        <f t="shared" si="73"/>
        <v>1000</v>
      </c>
      <c r="G218" s="320">
        <v>1000</v>
      </c>
      <c r="H218" s="320"/>
      <c r="I218" s="320"/>
      <c r="J218" s="320"/>
      <c r="K218" s="320"/>
      <c r="L218" s="320"/>
      <c r="M218" s="321"/>
      <c r="N218" s="350">
        <f t="shared" si="74"/>
        <v>0</v>
      </c>
      <c r="O218" s="350">
        <f t="shared" si="74"/>
        <v>0</v>
      </c>
      <c r="P218" s="350">
        <f t="shared" si="74"/>
        <v>0</v>
      </c>
    </row>
    <row r="219" spans="1:16" s="212" customFormat="1" ht="11.25" hidden="1">
      <c r="A219" s="219"/>
      <c r="B219" s="208"/>
      <c r="C219" s="210" t="s">
        <v>360</v>
      </c>
      <c r="D219" s="211" t="s">
        <v>361</v>
      </c>
      <c r="E219" s="350">
        <v>10900</v>
      </c>
      <c r="F219" s="350">
        <f t="shared" si="73"/>
        <v>7500</v>
      </c>
      <c r="G219" s="320">
        <v>7500</v>
      </c>
      <c r="H219" s="320"/>
      <c r="I219" s="320"/>
      <c r="J219" s="320"/>
      <c r="K219" s="320"/>
      <c r="L219" s="320"/>
      <c r="M219" s="321"/>
      <c r="N219" s="350">
        <f t="shared" si="74"/>
        <v>0</v>
      </c>
      <c r="O219" s="350">
        <f t="shared" si="74"/>
        <v>0</v>
      </c>
      <c r="P219" s="350">
        <f t="shared" si="74"/>
        <v>0</v>
      </c>
    </row>
    <row r="220" spans="1:16" s="212" customFormat="1" ht="11.25" hidden="1">
      <c r="A220" s="205"/>
      <c r="B220" s="208"/>
      <c r="C220" s="210" t="s">
        <v>398</v>
      </c>
      <c r="D220" s="211" t="s">
        <v>399</v>
      </c>
      <c r="E220" s="350">
        <v>800</v>
      </c>
      <c r="F220" s="350">
        <f t="shared" si="73"/>
        <v>864</v>
      </c>
      <c r="G220" s="320">
        <v>864</v>
      </c>
      <c r="H220" s="320"/>
      <c r="I220" s="320"/>
      <c r="J220" s="320"/>
      <c r="K220" s="320"/>
      <c r="L220" s="320"/>
      <c r="M220" s="321"/>
      <c r="N220" s="350">
        <f t="shared" si="74"/>
        <v>0</v>
      </c>
      <c r="O220" s="350">
        <f t="shared" si="74"/>
        <v>0</v>
      </c>
      <c r="P220" s="350">
        <f t="shared" si="74"/>
        <v>0</v>
      </c>
    </row>
    <row r="221" spans="1:16" s="212" customFormat="1" ht="22.5" hidden="1">
      <c r="A221" s="205"/>
      <c r="B221" s="208"/>
      <c r="C221" s="210" t="s">
        <v>475</v>
      </c>
      <c r="D221" s="214" t="s">
        <v>482</v>
      </c>
      <c r="E221" s="350">
        <v>0</v>
      </c>
      <c r="F221" s="350">
        <f aca="true" t="shared" si="75" ref="F221:F226">SUM(G221+M221)</f>
        <v>2000</v>
      </c>
      <c r="G221" s="320">
        <v>2000</v>
      </c>
      <c r="H221" s="320"/>
      <c r="I221" s="320"/>
      <c r="J221" s="320"/>
      <c r="K221" s="320"/>
      <c r="L221" s="320"/>
      <c r="M221" s="321"/>
      <c r="N221" s="350">
        <f t="shared" si="74"/>
        <v>0</v>
      </c>
      <c r="O221" s="350">
        <f t="shared" si="74"/>
        <v>0</v>
      </c>
      <c r="P221" s="350">
        <f t="shared" si="74"/>
        <v>0</v>
      </c>
    </row>
    <row r="222" spans="1:16" s="212" customFormat="1" ht="11.25" hidden="1">
      <c r="A222" s="219"/>
      <c r="B222" s="208"/>
      <c r="C222" s="210" t="s">
        <v>389</v>
      </c>
      <c r="D222" s="211" t="s">
        <v>390</v>
      </c>
      <c r="E222" s="350">
        <v>2791</v>
      </c>
      <c r="F222" s="350">
        <f t="shared" si="75"/>
        <v>3600</v>
      </c>
      <c r="G222" s="320">
        <v>3600</v>
      </c>
      <c r="H222" s="320"/>
      <c r="I222" s="320"/>
      <c r="J222" s="320"/>
      <c r="K222" s="320"/>
      <c r="L222" s="320"/>
      <c r="M222" s="321"/>
      <c r="N222" s="350">
        <f t="shared" si="74"/>
        <v>0</v>
      </c>
      <c r="O222" s="350">
        <f t="shared" si="74"/>
        <v>0</v>
      </c>
      <c r="P222" s="350">
        <f t="shared" si="74"/>
        <v>0</v>
      </c>
    </row>
    <row r="223" spans="1:16" s="212" customFormat="1" ht="11.25" hidden="1">
      <c r="A223" s="219"/>
      <c r="B223" s="208"/>
      <c r="C223" s="210" t="s">
        <v>376</v>
      </c>
      <c r="D223" s="211" t="s">
        <v>377</v>
      </c>
      <c r="E223" s="350">
        <v>2420</v>
      </c>
      <c r="F223" s="350">
        <f t="shared" si="75"/>
        <v>2468</v>
      </c>
      <c r="G223" s="320">
        <v>2468</v>
      </c>
      <c r="H223" s="320"/>
      <c r="I223" s="320"/>
      <c r="J223" s="320"/>
      <c r="K223" s="320"/>
      <c r="L223" s="320"/>
      <c r="M223" s="321"/>
      <c r="N223" s="350">
        <f t="shared" si="74"/>
        <v>0</v>
      </c>
      <c r="O223" s="350">
        <f t="shared" si="74"/>
        <v>0</v>
      </c>
      <c r="P223" s="350">
        <f t="shared" si="74"/>
        <v>0</v>
      </c>
    </row>
    <row r="224" spans="1:16" s="212" customFormat="1" ht="22.5" hidden="1">
      <c r="A224" s="205"/>
      <c r="B224" s="208"/>
      <c r="C224" s="210" t="s">
        <v>477</v>
      </c>
      <c r="D224" s="214" t="s">
        <v>484</v>
      </c>
      <c r="E224" s="350">
        <v>0</v>
      </c>
      <c r="F224" s="350">
        <f t="shared" si="75"/>
        <v>1500</v>
      </c>
      <c r="G224" s="320">
        <v>1500</v>
      </c>
      <c r="H224" s="320"/>
      <c r="I224" s="320"/>
      <c r="J224" s="320"/>
      <c r="K224" s="320"/>
      <c r="L224" s="320"/>
      <c r="M224" s="321"/>
      <c r="N224" s="350">
        <f t="shared" si="74"/>
        <v>0</v>
      </c>
      <c r="O224" s="350">
        <f t="shared" si="74"/>
        <v>0</v>
      </c>
      <c r="P224" s="350">
        <f t="shared" si="74"/>
        <v>0</v>
      </c>
    </row>
    <row r="225" spans="1:16" s="212" customFormat="1" ht="22.5" hidden="1">
      <c r="A225" s="205"/>
      <c r="B225" s="208"/>
      <c r="C225" s="210" t="s">
        <v>478</v>
      </c>
      <c r="D225" s="214" t="s">
        <v>486</v>
      </c>
      <c r="E225" s="350">
        <v>0</v>
      </c>
      <c r="F225" s="350">
        <f t="shared" si="75"/>
        <v>500</v>
      </c>
      <c r="G225" s="320">
        <v>500</v>
      </c>
      <c r="H225" s="320"/>
      <c r="I225" s="320"/>
      <c r="J225" s="320"/>
      <c r="K225" s="320"/>
      <c r="L225" s="320"/>
      <c r="M225" s="321"/>
      <c r="N225" s="350">
        <f t="shared" si="74"/>
        <v>0</v>
      </c>
      <c r="O225" s="350">
        <f t="shared" si="74"/>
        <v>0</v>
      </c>
      <c r="P225" s="350">
        <f t="shared" si="74"/>
        <v>0</v>
      </c>
    </row>
    <row r="226" spans="1:16" s="212" customFormat="1" ht="11.25" hidden="1">
      <c r="A226" s="205"/>
      <c r="B226" s="208"/>
      <c r="C226" s="210" t="s">
        <v>479</v>
      </c>
      <c r="D226" s="214" t="s">
        <v>485</v>
      </c>
      <c r="E226" s="350">
        <v>0</v>
      </c>
      <c r="F226" s="350">
        <f t="shared" si="75"/>
        <v>500</v>
      </c>
      <c r="G226" s="320">
        <v>500</v>
      </c>
      <c r="H226" s="320"/>
      <c r="I226" s="320"/>
      <c r="J226" s="320"/>
      <c r="K226" s="320"/>
      <c r="L226" s="320"/>
      <c r="M226" s="321"/>
      <c r="N226" s="350">
        <f t="shared" si="74"/>
        <v>0</v>
      </c>
      <c r="O226" s="350">
        <f t="shared" si="74"/>
        <v>0</v>
      </c>
      <c r="P226" s="350">
        <f t="shared" si="74"/>
        <v>0</v>
      </c>
    </row>
    <row r="227" spans="1:16" s="202" customFormat="1" ht="12" hidden="1">
      <c r="A227" s="248"/>
      <c r="B227" s="144" t="s">
        <v>440</v>
      </c>
      <c r="C227" s="144"/>
      <c r="D227" s="178" t="s">
        <v>235</v>
      </c>
      <c r="E227" s="352">
        <f aca="true" t="shared" si="76" ref="E227:M227">SUM(E228:E230)</f>
        <v>71997</v>
      </c>
      <c r="F227" s="352">
        <f t="shared" si="76"/>
        <v>34000</v>
      </c>
      <c r="G227" s="332">
        <f t="shared" si="76"/>
        <v>34000</v>
      </c>
      <c r="H227" s="332">
        <f t="shared" si="76"/>
        <v>0</v>
      </c>
      <c r="I227" s="332">
        <f t="shared" si="76"/>
        <v>0</v>
      </c>
      <c r="J227" s="332">
        <f t="shared" si="76"/>
        <v>0</v>
      </c>
      <c r="K227" s="332">
        <f t="shared" si="76"/>
        <v>0</v>
      </c>
      <c r="L227" s="332">
        <f t="shared" si="76"/>
        <v>0</v>
      </c>
      <c r="M227" s="333">
        <f t="shared" si="76"/>
        <v>0</v>
      </c>
      <c r="N227" s="352">
        <f>SUM(N228:N230)</f>
        <v>0</v>
      </c>
      <c r="O227" s="352">
        <f>SUM(O228:O230)</f>
        <v>0</v>
      </c>
      <c r="P227" s="352">
        <f>SUM(P228:P230)</f>
        <v>0</v>
      </c>
    </row>
    <row r="228" spans="1:16" s="212" customFormat="1" ht="11.25" hidden="1">
      <c r="A228" s="219"/>
      <c r="B228" s="204"/>
      <c r="C228" s="210" t="s">
        <v>436</v>
      </c>
      <c r="D228" s="211" t="s">
        <v>129</v>
      </c>
      <c r="E228" s="350">
        <v>57997</v>
      </c>
      <c r="F228" s="350">
        <f>SUM(G228+M228)</f>
        <v>34000</v>
      </c>
      <c r="G228" s="320">
        <v>34000</v>
      </c>
      <c r="H228" s="320"/>
      <c r="I228" s="320"/>
      <c r="J228" s="320"/>
      <c r="K228" s="320"/>
      <c r="L228" s="320"/>
      <c r="M228" s="321"/>
      <c r="N228" s="350">
        <f aca="true" t="shared" si="77" ref="N228:P230">SUM(O228+U228)</f>
        <v>0</v>
      </c>
      <c r="O228" s="350">
        <f t="shared" si="77"/>
        <v>0</v>
      </c>
      <c r="P228" s="350">
        <f t="shared" si="77"/>
        <v>0</v>
      </c>
    </row>
    <row r="229" spans="1:16" s="212" customFormat="1" ht="11.25" hidden="1">
      <c r="A229" s="205"/>
      <c r="B229" s="208"/>
      <c r="C229" s="210" t="s">
        <v>358</v>
      </c>
      <c r="D229" s="211" t="s">
        <v>359</v>
      </c>
      <c r="E229" s="350">
        <v>3390</v>
      </c>
      <c r="F229" s="350">
        <f>SUM(G229+M229)</f>
        <v>0</v>
      </c>
      <c r="G229" s="320"/>
      <c r="H229" s="320"/>
      <c r="I229" s="320"/>
      <c r="J229" s="320"/>
      <c r="K229" s="320"/>
      <c r="L229" s="320"/>
      <c r="M229" s="321"/>
      <c r="N229" s="350">
        <f t="shared" si="77"/>
        <v>0</v>
      </c>
      <c r="O229" s="350">
        <f t="shared" si="77"/>
        <v>0</v>
      </c>
      <c r="P229" s="350">
        <f t="shared" si="77"/>
        <v>0</v>
      </c>
    </row>
    <row r="230" spans="1:16" s="212" customFormat="1" ht="11.25" hidden="1">
      <c r="A230" s="227"/>
      <c r="B230" s="220"/>
      <c r="C230" s="210" t="s">
        <v>378</v>
      </c>
      <c r="D230" s="211" t="s">
        <v>470</v>
      </c>
      <c r="E230" s="350">
        <v>10610</v>
      </c>
      <c r="F230" s="350">
        <f>SUM(G230+M230)</f>
        <v>0</v>
      </c>
      <c r="G230" s="320"/>
      <c r="H230" s="320"/>
      <c r="I230" s="320"/>
      <c r="J230" s="320"/>
      <c r="K230" s="320"/>
      <c r="L230" s="320"/>
      <c r="M230" s="321"/>
      <c r="N230" s="350">
        <f t="shared" si="77"/>
        <v>0</v>
      </c>
      <c r="O230" s="350">
        <f t="shared" si="77"/>
        <v>0</v>
      </c>
      <c r="P230" s="350">
        <f t="shared" si="77"/>
        <v>0</v>
      </c>
    </row>
    <row r="231" spans="1:16" s="202" customFormat="1" ht="12" hidden="1">
      <c r="A231" s="254" t="s">
        <v>320</v>
      </c>
      <c r="B231" s="256"/>
      <c r="C231" s="256"/>
      <c r="D231" s="257" t="s">
        <v>441</v>
      </c>
      <c r="E231" s="351">
        <f aca="true" t="shared" si="78" ref="E231:M231">SUM(E232+E239+E242)</f>
        <v>287194</v>
      </c>
      <c r="F231" s="351">
        <f t="shared" si="78"/>
        <v>148720</v>
      </c>
      <c r="G231" s="330">
        <f t="shared" si="78"/>
        <v>148720</v>
      </c>
      <c r="H231" s="330">
        <f t="shared" si="78"/>
        <v>115437</v>
      </c>
      <c r="I231" s="330">
        <f t="shared" si="78"/>
        <v>23549</v>
      </c>
      <c r="J231" s="330">
        <f t="shared" si="78"/>
        <v>0</v>
      </c>
      <c r="K231" s="330">
        <f t="shared" si="78"/>
        <v>0</v>
      </c>
      <c r="L231" s="330">
        <f t="shared" si="78"/>
        <v>0</v>
      </c>
      <c r="M231" s="331">
        <f t="shared" si="78"/>
        <v>0</v>
      </c>
      <c r="N231" s="351">
        <f>SUM(N232+N239+N242)</f>
        <v>0</v>
      </c>
      <c r="O231" s="351">
        <f>SUM(O232+O239+O242)</f>
        <v>0</v>
      </c>
      <c r="P231" s="351">
        <f>SUM(P232+P239+P242)</f>
        <v>0</v>
      </c>
    </row>
    <row r="232" spans="1:16" s="202" customFormat="1" ht="12" hidden="1">
      <c r="A232" s="198"/>
      <c r="B232" s="144" t="s">
        <v>442</v>
      </c>
      <c r="C232" s="144"/>
      <c r="D232" s="178" t="s">
        <v>443</v>
      </c>
      <c r="E232" s="352">
        <f aca="true" t="shared" si="79" ref="E232:M232">SUM(E233:E238)</f>
        <v>154815</v>
      </c>
      <c r="F232" s="352">
        <f t="shared" si="79"/>
        <v>148720</v>
      </c>
      <c r="G232" s="332">
        <f t="shared" si="79"/>
        <v>148720</v>
      </c>
      <c r="H232" s="332">
        <f t="shared" si="79"/>
        <v>115437</v>
      </c>
      <c r="I232" s="332">
        <f t="shared" si="79"/>
        <v>23549</v>
      </c>
      <c r="J232" s="332">
        <f t="shared" si="79"/>
        <v>0</v>
      </c>
      <c r="K232" s="332">
        <f t="shared" si="79"/>
        <v>0</v>
      </c>
      <c r="L232" s="332">
        <f t="shared" si="79"/>
        <v>0</v>
      </c>
      <c r="M232" s="333">
        <f t="shared" si="79"/>
        <v>0</v>
      </c>
      <c r="N232" s="352">
        <f>SUM(N233:N238)</f>
        <v>0</v>
      </c>
      <c r="O232" s="352">
        <f>SUM(O233:O238)</f>
        <v>0</v>
      </c>
      <c r="P232" s="352">
        <f>SUM(P233:P238)</f>
        <v>0</v>
      </c>
    </row>
    <row r="233" spans="1:16" s="212" customFormat="1" ht="11.25" hidden="1">
      <c r="A233" s="219"/>
      <c r="B233" s="204"/>
      <c r="C233" s="210" t="s">
        <v>366</v>
      </c>
      <c r="D233" s="211" t="s">
        <v>367</v>
      </c>
      <c r="E233" s="350">
        <v>429</v>
      </c>
      <c r="F233" s="350">
        <f aca="true" t="shared" si="80" ref="F233:F238">SUM(G233+M233)</f>
        <v>3822</v>
      </c>
      <c r="G233" s="320">
        <v>3822</v>
      </c>
      <c r="H233" s="320"/>
      <c r="I233" s="320"/>
      <c r="J233" s="320"/>
      <c r="K233" s="320"/>
      <c r="L233" s="320"/>
      <c r="M233" s="321"/>
      <c r="N233" s="350">
        <f aca="true" t="shared" si="81" ref="N233:P238">SUM(O233+U233)</f>
        <v>0</v>
      </c>
      <c r="O233" s="350">
        <f t="shared" si="81"/>
        <v>0</v>
      </c>
      <c r="P233" s="350">
        <f t="shared" si="81"/>
        <v>0</v>
      </c>
    </row>
    <row r="234" spans="1:16" s="212" customFormat="1" ht="11.25" hidden="1">
      <c r="A234" s="219"/>
      <c r="B234" s="208"/>
      <c r="C234" s="210" t="s">
        <v>368</v>
      </c>
      <c r="D234" s="211" t="s">
        <v>369</v>
      </c>
      <c r="E234" s="350">
        <v>115266</v>
      </c>
      <c r="F234" s="350">
        <f t="shared" si="80"/>
        <v>105902</v>
      </c>
      <c r="G234" s="320">
        <f>SUM(H234)</f>
        <v>105902</v>
      </c>
      <c r="H234" s="320">
        <v>105902</v>
      </c>
      <c r="I234" s="320"/>
      <c r="J234" s="320"/>
      <c r="K234" s="320"/>
      <c r="L234" s="320"/>
      <c r="M234" s="321"/>
      <c r="N234" s="350">
        <f t="shared" si="81"/>
        <v>0</v>
      </c>
      <c r="O234" s="350">
        <f t="shared" si="81"/>
        <v>0</v>
      </c>
      <c r="P234" s="350">
        <f t="shared" si="81"/>
        <v>0</v>
      </c>
    </row>
    <row r="235" spans="1:16" s="212" customFormat="1" ht="11.25" hidden="1">
      <c r="A235" s="219"/>
      <c r="B235" s="208"/>
      <c r="C235" s="210" t="s">
        <v>370</v>
      </c>
      <c r="D235" s="211" t="s">
        <v>371</v>
      </c>
      <c r="E235" s="350">
        <v>7937</v>
      </c>
      <c r="F235" s="350">
        <f t="shared" si="80"/>
        <v>9535</v>
      </c>
      <c r="G235" s="320">
        <f>SUM(H235)</f>
        <v>9535</v>
      </c>
      <c r="H235" s="320">
        <v>9535</v>
      </c>
      <c r="I235" s="320"/>
      <c r="J235" s="320"/>
      <c r="K235" s="320"/>
      <c r="L235" s="320"/>
      <c r="M235" s="321"/>
      <c r="N235" s="350">
        <f t="shared" si="81"/>
        <v>0</v>
      </c>
      <c r="O235" s="350">
        <f t="shared" si="81"/>
        <v>0</v>
      </c>
      <c r="P235" s="350">
        <f t="shared" si="81"/>
        <v>0</v>
      </c>
    </row>
    <row r="236" spans="1:16" s="212" customFormat="1" ht="11.25" hidden="1">
      <c r="A236" s="219"/>
      <c r="B236" s="208"/>
      <c r="C236" s="210" t="s">
        <v>372</v>
      </c>
      <c r="D236" s="211" t="s">
        <v>373</v>
      </c>
      <c r="E236" s="350">
        <v>21361</v>
      </c>
      <c r="F236" s="350">
        <f t="shared" si="80"/>
        <v>20639</v>
      </c>
      <c r="G236" s="320">
        <f>SUM(I236)</f>
        <v>20639</v>
      </c>
      <c r="H236" s="320"/>
      <c r="I236" s="320">
        <v>20639</v>
      </c>
      <c r="J236" s="320"/>
      <c r="K236" s="320"/>
      <c r="L236" s="320"/>
      <c r="M236" s="321"/>
      <c r="N236" s="350">
        <f t="shared" si="81"/>
        <v>0</v>
      </c>
      <c r="O236" s="350">
        <f t="shared" si="81"/>
        <v>0</v>
      </c>
      <c r="P236" s="350">
        <f t="shared" si="81"/>
        <v>0</v>
      </c>
    </row>
    <row r="237" spans="1:16" s="212" customFormat="1" ht="11.25" hidden="1">
      <c r="A237" s="219"/>
      <c r="B237" s="208"/>
      <c r="C237" s="210" t="s">
        <v>374</v>
      </c>
      <c r="D237" s="211" t="s">
        <v>375</v>
      </c>
      <c r="E237" s="350">
        <v>3037</v>
      </c>
      <c r="F237" s="350">
        <f t="shared" si="80"/>
        <v>2910</v>
      </c>
      <c r="G237" s="320">
        <f>SUM(I237)</f>
        <v>2910</v>
      </c>
      <c r="H237" s="320"/>
      <c r="I237" s="320">
        <v>2910</v>
      </c>
      <c r="J237" s="320"/>
      <c r="K237" s="320"/>
      <c r="L237" s="320"/>
      <c r="M237" s="321"/>
      <c r="N237" s="350">
        <f t="shared" si="81"/>
        <v>0</v>
      </c>
      <c r="O237" s="350">
        <f t="shared" si="81"/>
        <v>0</v>
      </c>
      <c r="P237" s="350">
        <f t="shared" si="81"/>
        <v>0</v>
      </c>
    </row>
    <row r="238" spans="1:16" s="212" customFormat="1" ht="11.25" hidden="1">
      <c r="A238" s="219"/>
      <c r="B238" s="208"/>
      <c r="C238" s="210" t="s">
        <v>376</v>
      </c>
      <c r="D238" s="211" t="s">
        <v>377</v>
      </c>
      <c r="E238" s="350">
        <v>6785</v>
      </c>
      <c r="F238" s="350">
        <f t="shared" si="80"/>
        <v>5912</v>
      </c>
      <c r="G238" s="320">
        <v>5912</v>
      </c>
      <c r="H238" s="320"/>
      <c r="I238" s="320"/>
      <c r="J238" s="320"/>
      <c r="K238" s="320"/>
      <c r="L238" s="320"/>
      <c r="M238" s="321"/>
      <c r="N238" s="350">
        <f t="shared" si="81"/>
        <v>0</v>
      </c>
      <c r="O238" s="350">
        <f t="shared" si="81"/>
        <v>0</v>
      </c>
      <c r="P238" s="350">
        <f t="shared" si="81"/>
        <v>0</v>
      </c>
    </row>
    <row r="239" spans="1:16" s="202" customFormat="1" ht="24" hidden="1">
      <c r="A239" s="248"/>
      <c r="B239" s="144" t="s">
        <v>342</v>
      </c>
      <c r="C239" s="144"/>
      <c r="D239" s="181" t="s">
        <v>444</v>
      </c>
      <c r="E239" s="352">
        <f aca="true" t="shared" si="82" ref="E239:M239">SUM(E240:E241)</f>
        <v>32068</v>
      </c>
      <c r="F239" s="352">
        <f t="shared" si="82"/>
        <v>0</v>
      </c>
      <c r="G239" s="332">
        <f t="shared" si="82"/>
        <v>0</v>
      </c>
      <c r="H239" s="332">
        <f t="shared" si="82"/>
        <v>0</v>
      </c>
      <c r="I239" s="332">
        <f t="shared" si="82"/>
        <v>0</v>
      </c>
      <c r="J239" s="332">
        <f t="shared" si="82"/>
        <v>0</v>
      </c>
      <c r="K239" s="332">
        <f t="shared" si="82"/>
        <v>0</v>
      </c>
      <c r="L239" s="332">
        <f t="shared" si="82"/>
        <v>0</v>
      </c>
      <c r="M239" s="333">
        <f t="shared" si="82"/>
        <v>0</v>
      </c>
      <c r="N239" s="352">
        <f>SUM(N240:N241)</f>
        <v>0</v>
      </c>
      <c r="O239" s="352">
        <f>SUM(O240:O241)</f>
        <v>0</v>
      </c>
      <c r="P239" s="352">
        <f>SUM(P240:P241)</f>
        <v>0</v>
      </c>
    </row>
    <row r="240" spans="1:16" s="212" customFormat="1" ht="11.25" hidden="1">
      <c r="A240" s="205"/>
      <c r="B240" s="208"/>
      <c r="C240" s="210" t="s">
        <v>358</v>
      </c>
      <c r="D240" s="211" t="s">
        <v>359</v>
      </c>
      <c r="E240" s="350">
        <v>684</v>
      </c>
      <c r="F240" s="350">
        <f>SUM(G240+M240)</f>
        <v>0</v>
      </c>
      <c r="G240" s="320"/>
      <c r="H240" s="320"/>
      <c r="I240" s="320"/>
      <c r="J240" s="320"/>
      <c r="K240" s="320"/>
      <c r="L240" s="320"/>
      <c r="M240" s="321"/>
      <c r="N240" s="350">
        <f aca="true" t="shared" si="83" ref="N240:P241">SUM(O240+U240)</f>
        <v>0</v>
      </c>
      <c r="O240" s="350">
        <f t="shared" si="83"/>
        <v>0</v>
      </c>
      <c r="P240" s="350">
        <f t="shared" si="83"/>
        <v>0</v>
      </c>
    </row>
    <row r="241" spans="1:16" s="212" customFormat="1" ht="11.25" hidden="1">
      <c r="A241" s="219"/>
      <c r="B241" s="208"/>
      <c r="C241" s="210" t="s">
        <v>360</v>
      </c>
      <c r="D241" s="211" t="s">
        <v>361</v>
      </c>
      <c r="E241" s="350">
        <v>31384</v>
      </c>
      <c r="F241" s="350">
        <f>SUM(G241+M241)</f>
        <v>0</v>
      </c>
      <c r="G241" s="320"/>
      <c r="H241" s="320"/>
      <c r="I241" s="320"/>
      <c r="J241" s="320"/>
      <c r="K241" s="320"/>
      <c r="L241" s="320"/>
      <c r="M241" s="321"/>
      <c r="N241" s="350">
        <f t="shared" si="83"/>
        <v>0</v>
      </c>
      <c r="O241" s="350">
        <f t="shared" si="83"/>
        <v>0</v>
      </c>
      <c r="P241" s="350">
        <f t="shared" si="83"/>
        <v>0</v>
      </c>
    </row>
    <row r="242" spans="1:16" s="202" customFormat="1" ht="12" hidden="1">
      <c r="A242" s="248"/>
      <c r="B242" s="144" t="s">
        <v>322</v>
      </c>
      <c r="C242" s="144"/>
      <c r="D242" s="181" t="s">
        <v>323</v>
      </c>
      <c r="E242" s="352">
        <f aca="true" t="shared" si="84" ref="E242:M242">SUM(E243:E251)</f>
        <v>100311</v>
      </c>
      <c r="F242" s="352">
        <f t="shared" si="84"/>
        <v>0</v>
      </c>
      <c r="G242" s="332">
        <f t="shared" si="84"/>
        <v>0</v>
      </c>
      <c r="H242" s="332">
        <f t="shared" si="84"/>
        <v>0</v>
      </c>
      <c r="I242" s="332">
        <f t="shared" si="84"/>
        <v>0</v>
      </c>
      <c r="J242" s="332">
        <f t="shared" si="84"/>
        <v>0</v>
      </c>
      <c r="K242" s="332">
        <f t="shared" si="84"/>
        <v>0</v>
      </c>
      <c r="L242" s="332">
        <f t="shared" si="84"/>
        <v>0</v>
      </c>
      <c r="M242" s="333">
        <f t="shared" si="84"/>
        <v>0</v>
      </c>
      <c r="N242" s="352">
        <f>SUM(N243:N251)</f>
        <v>0</v>
      </c>
      <c r="O242" s="352">
        <f>SUM(O243:O251)</f>
        <v>0</v>
      </c>
      <c r="P242" s="352">
        <f>SUM(P243:P251)</f>
        <v>0</v>
      </c>
    </row>
    <row r="243" spans="1:16" s="212" customFormat="1" ht="11.25" hidden="1">
      <c r="A243" s="219"/>
      <c r="B243" s="208"/>
      <c r="C243" s="210" t="s">
        <v>424</v>
      </c>
      <c r="D243" s="211" t="s">
        <v>425</v>
      </c>
      <c r="E243" s="350">
        <v>81420</v>
      </c>
      <c r="F243" s="350">
        <f aca="true" t="shared" si="85" ref="F243:F251">SUM(G243+M243)</f>
        <v>0</v>
      </c>
      <c r="G243" s="320"/>
      <c r="H243" s="320"/>
      <c r="I243" s="320"/>
      <c r="J243" s="320"/>
      <c r="K243" s="320"/>
      <c r="L243" s="320"/>
      <c r="M243" s="321"/>
      <c r="N243" s="350">
        <f aca="true" t="shared" si="86" ref="N243:P251">SUM(O243+U243)</f>
        <v>0</v>
      </c>
      <c r="O243" s="350">
        <f t="shared" si="86"/>
        <v>0</v>
      </c>
      <c r="P243" s="350">
        <f t="shared" si="86"/>
        <v>0</v>
      </c>
    </row>
    <row r="244" spans="1:16" s="212" customFormat="1" ht="11.25" hidden="1">
      <c r="A244" s="219"/>
      <c r="B244" s="208"/>
      <c r="C244" s="210" t="s">
        <v>445</v>
      </c>
      <c r="D244" s="211" t="s">
        <v>446</v>
      </c>
      <c r="E244" s="350">
        <v>4285</v>
      </c>
      <c r="F244" s="350">
        <f t="shared" si="85"/>
        <v>0</v>
      </c>
      <c r="G244" s="320"/>
      <c r="H244" s="320"/>
      <c r="I244" s="320"/>
      <c r="J244" s="320"/>
      <c r="K244" s="320"/>
      <c r="L244" s="320"/>
      <c r="M244" s="321"/>
      <c r="N244" s="350">
        <f t="shared" si="86"/>
        <v>0</v>
      </c>
      <c r="O244" s="350">
        <f t="shared" si="86"/>
        <v>0</v>
      </c>
      <c r="P244" s="350">
        <f t="shared" si="86"/>
        <v>0</v>
      </c>
    </row>
    <row r="245" spans="1:16" s="212" customFormat="1" ht="11.25" hidden="1">
      <c r="A245" s="215"/>
      <c r="B245" s="237"/>
      <c r="C245" s="210" t="s">
        <v>368</v>
      </c>
      <c r="D245" s="211" t="s">
        <v>369</v>
      </c>
      <c r="E245" s="357">
        <v>3328</v>
      </c>
      <c r="F245" s="350">
        <f t="shared" si="85"/>
        <v>0</v>
      </c>
      <c r="G245" s="320"/>
      <c r="H245" s="320"/>
      <c r="I245" s="320"/>
      <c r="J245" s="320"/>
      <c r="K245" s="320"/>
      <c r="L245" s="320"/>
      <c r="M245" s="321"/>
      <c r="N245" s="350">
        <f t="shared" si="86"/>
        <v>0</v>
      </c>
      <c r="O245" s="350">
        <f t="shared" si="86"/>
        <v>0</v>
      </c>
      <c r="P245" s="350">
        <f t="shared" si="86"/>
        <v>0</v>
      </c>
    </row>
    <row r="246" spans="1:16" s="212" customFormat="1" ht="11.25" hidden="1">
      <c r="A246" s="215"/>
      <c r="B246" s="238"/>
      <c r="C246" s="210" t="s">
        <v>372</v>
      </c>
      <c r="D246" s="211" t="s">
        <v>373</v>
      </c>
      <c r="E246" s="358">
        <v>579</v>
      </c>
      <c r="F246" s="350">
        <f t="shared" si="85"/>
        <v>0</v>
      </c>
      <c r="G246" s="320"/>
      <c r="H246" s="320"/>
      <c r="I246" s="320"/>
      <c r="J246" s="320"/>
      <c r="K246" s="320"/>
      <c r="L246" s="320"/>
      <c r="M246" s="321"/>
      <c r="N246" s="350">
        <f t="shared" si="86"/>
        <v>0</v>
      </c>
      <c r="O246" s="350">
        <f t="shared" si="86"/>
        <v>0</v>
      </c>
      <c r="P246" s="350">
        <f t="shared" si="86"/>
        <v>0</v>
      </c>
    </row>
    <row r="247" spans="1:16" s="212" customFormat="1" ht="11.25" hidden="1">
      <c r="A247" s="217"/>
      <c r="B247" s="200"/>
      <c r="C247" s="210" t="s">
        <v>374</v>
      </c>
      <c r="D247" s="211" t="s">
        <v>375</v>
      </c>
      <c r="E247" s="350">
        <v>81</v>
      </c>
      <c r="F247" s="350">
        <f t="shared" si="85"/>
        <v>0</v>
      </c>
      <c r="G247" s="320"/>
      <c r="H247" s="320"/>
      <c r="I247" s="320"/>
      <c r="J247" s="320"/>
      <c r="K247" s="320"/>
      <c r="L247" s="320"/>
      <c r="M247" s="321"/>
      <c r="N247" s="350">
        <f t="shared" si="86"/>
        <v>0</v>
      </c>
      <c r="O247" s="350">
        <f t="shared" si="86"/>
        <v>0</v>
      </c>
      <c r="P247" s="350">
        <f t="shared" si="86"/>
        <v>0</v>
      </c>
    </row>
    <row r="248" spans="1:16" s="222" customFormat="1" ht="11.25" hidden="1">
      <c r="A248" s="223"/>
      <c r="B248" s="224"/>
      <c r="C248" s="104" t="s">
        <v>394</v>
      </c>
      <c r="D248" s="179" t="s">
        <v>395</v>
      </c>
      <c r="E248" s="350">
        <v>242</v>
      </c>
      <c r="F248" s="350">
        <f t="shared" si="85"/>
        <v>0</v>
      </c>
      <c r="G248" s="325"/>
      <c r="H248" s="325"/>
      <c r="I248" s="325"/>
      <c r="J248" s="325"/>
      <c r="K248" s="325"/>
      <c r="L248" s="325"/>
      <c r="M248" s="326"/>
      <c r="N248" s="350">
        <f t="shared" si="86"/>
        <v>0</v>
      </c>
      <c r="O248" s="350">
        <f t="shared" si="86"/>
        <v>0</v>
      </c>
      <c r="P248" s="350">
        <f t="shared" si="86"/>
        <v>0</v>
      </c>
    </row>
    <row r="249" spans="1:16" s="212" customFormat="1" ht="11.25" hidden="1">
      <c r="A249" s="219"/>
      <c r="B249" s="208"/>
      <c r="C249" s="210" t="s">
        <v>358</v>
      </c>
      <c r="D249" s="211" t="s">
        <v>359</v>
      </c>
      <c r="E249" s="350">
        <v>5362</v>
      </c>
      <c r="F249" s="350">
        <f t="shared" si="85"/>
        <v>0</v>
      </c>
      <c r="G249" s="320"/>
      <c r="H249" s="320"/>
      <c r="I249" s="320"/>
      <c r="J249" s="320"/>
      <c r="K249" s="320"/>
      <c r="L249" s="320"/>
      <c r="M249" s="321"/>
      <c r="N249" s="350">
        <f t="shared" si="86"/>
        <v>0</v>
      </c>
      <c r="O249" s="350">
        <f t="shared" si="86"/>
        <v>0</v>
      </c>
      <c r="P249" s="350">
        <f t="shared" si="86"/>
        <v>0</v>
      </c>
    </row>
    <row r="250" spans="1:16" s="212" customFormat="1" ht="11.25" hidden="1">
      <c r="A250" s="219"/>
      <c r="B250" s="208"/>
      <c r="C250" s="210" t="s">
        <v>426</v>
      </c>
      <c r="D250" s="211" t="s">
        <v>427</v>
      </c>
      <c r="E250" s="350">
        <v>2960</v>
      </c>
      <c r="F250" s="350">
        <f t="shared" si="85"/>
        <v>0</v>
      </c>
      <c r="G250" s="320"/>
      <c r="H250" s="320"/>
      <c r="I250" s="320"/>
      <c r="J250" s="320"/>
      <c r="K250" s="320"/>
      <c r="L250" s="320"/>
      <c r="M250" s="321"/>
      <c r="N250" s="350">
        <f t="shared" si="86"/>
        <v>0</v>
      </c>
      <c r="O250" s="350">
        <f t="shared" si="86"/>
        <v>0</v>
      </c>
      <c r="P250" s="350">
        <f t="shared" si="86"/>
        <v>0</v>
      </c>
    </row>
    <row r="251" spans="1:16" s="212" customFormat="1" ht="11.25" hidden="1">
      <c r="A251" s="219"/>
      <c r="B251" s="208"/>
      <c r="C251" s="210" t="s">
        <v>360</v>
      </c>
      <c r="D251" s="211" t="s">
        <v>361</v>
      </c>
      <c r="E251" s="350">
        <v>2054</v>
      </c>
      <c r="F251" s="350">
        <f t="shared" si="85"/>
        <v>0</v>
      </c>
      <c r="G251" s="320"/>
      <c r="H251" s="320"/>
      <c r="I251" s="320"/>
      <c r="J251" s="320"/>
      <c r="K251" s="320"/>
      <c r="L251" s="320"/>
      <c r="M251" s="321"/>
      <c r="N251" s="350">
        <f t="shared" si="86"/>
        <v>0</v>
      </c>
      <c r="O251" s="350">
        <f t="shared" si="86"/>
        <v>0</v>
      </c>
      <c r="P251" s="350">
        <f t="shared" si="86"/>
        <v>0</v>
      </c>
    </row>
    <row r="252" spans="1:16" s="202" customFormat="1" ht="12">
      <c r="A252" s="195" t="s">
        <v>447</v>
      </c>
      <c r="B252" s="196"/>
      <c r="C252" s="196"/>
      <c r="D252" s="249" t="s">
        <v>324</v>
      </c>
      <c r="E252" s="351">
        <f>SUM(E253+E259+E263+E267+E270)</f>
        <v>298567</v>
      </c>
      <c r="F252" s="351">
        <f>SUM(F267)</f>
        <v>11200</v>
      </c>
      <c r="G252" s="330">
        <f aca="true" t="shared" si="87" ref="G252:M252">SUM(G253+G259+G263+G267+G270)</f>
        <v>195151</v>
      </c>
      <c r="H252" s="330">
        <f t="shared" si="87"/>
        <v>0</v>
      </c>
      <c r="I252" s="330">
        <f t="shared" si="87"/>
        <v>0</v>
      </c>
      <c r="J252" s="330">
        <f t="shared" si="87"/>
        <v>0</v>
      </c>
      <c r="K252" s="330">
        <f t="shared" si="87"/>
        <v>0</v>
      </c>
      <c r="L252" s="330">
        <f t="shared" si="87"/>
        <v>0</v>
      </c>
      <c r="M252" s="331">
        <f t="shared" si="87"/>
        <v>0</v>
      </c>
      <c r="N252" s="351">
        <f>SUM(N267)</f>
        <v>62</v>
      </c>
      <c r="O252" s="351">
        <f>SUM(O267)</f>
        <v>62</v>
      </c>
      <c r="P252" s="351">
        <f>SUM(P267)</f>
        <v>11200</v>
      </c>
    </row>
    <row r="253" spans="1:16" s="202" customFormat="1" ht="12" hidden="1">
      <c r="A253" s="198"/>
      <c r="B253" s="137" t="s">
        <v>448</v>
      </c>
      <c r="C253" s="137"/>
      <c r="D253" s="188" t="s">
        <v>325</v>
      </c>
      <c r="E253" s="359">
        <f>SUM(E254:E258)</f>
        <v>223180</v>
      </c>
      <c r="F253" s="359">
        <f>SUM(F254:F258)</f>
        <v>77701</v>
      </c>
      <c r="G253" s="332">
        <f aca="true" t="shared" si="88" ref="G253:M253">SUM(G254+G255+G256+G257+G258)</f>
        <v>77701</v>
      </c>
      <c r="H253" s="332">
        <f t="shared" si="88"/>
        <v>0</v>
      </c>
      <c r="I253" s="332">
        <f t="shared" si="88"/>
        <v>0</v>
      </c>
      <c r="J253" s="332">
        <f t="shared" si="88"/>
        <v>0</v>
      </c>
      <c r="K253" s="332">
        <f t="shared" si="88"/>
        <v>0</v>
      </c>
      <c r="L253" s="332">
        <f t="shared" si="88"/>
        <v>0</v>
      </c>
      <c r="M253" s="333">
        <f t="shared" si="88"/>
        <v>0</v>
      </c>
      <c r="N253" s="359">
        <f>SUM(N254:N258)</f>
        <v>0</v>
      </c>
      <c r="O253" s="359">
        <f>SUM(O254:O258)</f>
        <v>0</v>
      </c>
      <c r="P253" s="359">
        <f>SUM(P254:P258)</f>
        <v>0</v>
      </c>
    </row>
    <row r="254" spans="1:16" s="212" customFormat="1" ht="33.75" hidden="1">
      <c r="A254" s="219"/>
      <c r="B254" s="204"/>
      <c r="C254" s="228">
        <v>2900</v>
      </c>
      <c r="D254" s="236" t="s">
        <v>449</v>
      </c>
      <c r="E254" s="350">
        <v>77601</v>
      </c>
      <c r="F254" s="350">
        <f>SUM(G254+M254)</f>
        <v>77601</v>
      </c>
      <c r="G254" s="320">
        <v>77601</v>
      </c>
      <c r="H254" s="320"/>
      <c r="I254" s="320"/>
      <c r="J254" s="320"/>
      <c r="K254" s="320"/>
      <c r="L254" s="320"/>
      <c r="M254" s="321"/>
      <c r="N254" s="350">
        <f aca="true" t="shared" si="89" ref="N254:P258">SUM(O254+U254)</f>
        <v>0</v>
      </c>
      <c r="O254" s="350">
        <f t="shared" si="89"/>
        <v>0</v>
      </c>
      <c r="P254" s="350">
        <f t="shared" si="89"/>
        <v>0</v>
      </c>
    </row>
    <row r="255" spans="1:16" s="212" customFormat="1" ht="11.25" hidden="1">
      <c r="A255" s="219"/>
      <c r="B255" s="208"/>
      <c r="C255" s="210" t="s">
        <v>358</v>
      </c>
      <c r="D255" s="211" t="s">
        <v>359</v>
      </c>
      <c r="E255" s="350">
        <v>11224</v>
      </c>
      <c r="F255" s="350">
        <f>SUM(G255+M255)</f>
        <v>0</v>
      </c>
      <c r="G255" s="320"/>
      <c r="H255" s="320"/>
      <c r="I255" s="320"/>
      <c r="J255" s="320"/>
      <c r="K255" s="320"/>
      <c r="L255" s="320"/>
      <c r="M255" s="321"/>
      <c r="N255" s="350">
        <f t="shared" si="89"/>
        <v>0</v>
      </c>
      <c r="O255" s="350">
        <f t="shared" si="89"/>
        <v>0</v>
      </c>
      <c r="P255" s="350">
        <f t="shared" si="89"/>
        <v>0</v>
      </c>
    </row>
    <row r="256" spans="1:16" s="212" customFormat="1" ht="11.25" hidden="1">
      <c r="A256" s="215"/>
      <c r="B256" s="216"/>
      <c r="C256" s="210" t="s">
        <v>383</v>
      </c>
      <c r="D256" s="211" t="s">
        <v>384</v>
      </c>
      <c r="E256" s="350">
        <v>100</v>
      </c>
      <c r="F256" s="350">
        <f>SUM(G256+M256)</f>
        <v>100</v>
      </c>
      <c r="G256" s="320">
        <v>100</v>
      </c>
      <c r="H256" s="320"/>
      <c r="I256" s="320"/>
      <c r="J256" s="320"/>
      <c r="K256" s="320"/>
      <c r="L256" s="320"/>
      <c r="M256" s="321"/>
      <c r="N256" s="350">
        <f t="shared" si="89"/>
        <v>0</v>
      </c>
      <c r="O256" s="350">
        <f t="shared" si="89"/>
        <v>0</v>
      </c>
      <c r="P256" s="350">
        <f t="shared" si="89"/>
        <v>0</v>
      </c>
    </row>
    <row r="257" spans="1:16" s="212" customFormat="1" ht="11.25" hidden="1">
      <c r="A257" s="217"/>
      <c r="B257" s="200"/>
      <c r="C257" s="210" t="s">
        <v>417</v>
      </c>
      <c r="D257" s="211" t="s">
        <v>418</v>
      </c>
      <c r="E257" s="350">
        <v>106037</v>
      </c>
      <c r="F257" s="350">
        <f>SUM(G257+M257)</f>
        <v>0</v>
      </c>
      <c r="G257" s="320"/>
      <c r="H257" s="320"/>
      <c r="I257" s="320"/>
      <c r="J257" s="320"/>
      <c r="K257" s="320"/>
      <c r="L257" s="320"/>
      <c r="M257" s="321"/>
      <c r="N257" s="350">
        <f t="shared" si="89"/>
        <v>0</v>
      </c>
      <c r="O257" s="350">
        <f t="shared" si="89"/>
        <v>0</v>
      </c>
      <c r="P257" s="350">
        <f t="shared" si="89"/>
        <v>0</v>
      </c>
    </row>
    <row r="258" spans="1:16" s="212" customFormat="1" ht="11.25" hidden="1">
      <c r="A258" s="217"/>
      <c r="B258" s="200"/>
      <c r="C258" s="210" t="s">
        <v>450</v>
      </c>
      <c r="D258" s="211" t="s">
        <v>451</v>
      </c>
      <c r="E258" s="350">
        <v>28218</v>
      </c>
      <c r="F258" s="350">
        <f>SUM(G258+M258)</f>
        <v>0</v>
      </c>
      <c r="G258" s="320"/>
      <c r="H258" s="320"/>
      <c r="I258" s="320"/>
      <c r="J258" s="320"/>
      <c r="K258" s="320"/>
      <c r="L258" s="320"/>
      <c r="M258" s="321"/>
      <c r="N258" s="350">
        <f t="shared" si="89"/>
        <v>0</v>
      </c>
      <c r="O258" s="350">
        <f t="shared" si="89"/>
        <v>0</v>
      </c>
      <c r="P258" s="350">
        <f t="shared" si="89"/>
        <v>0</v>
      </c>
    </row>
    <row r="259" spans="1:16" s="247" customFormat="1" ht="12" hidden="1">
      <c r="A259" s="244"/>
      <c r="B259" s="245" t="s">
        <v>452</v>
      </c>
      <c r="C259" s="260"/>
      <c r="D259" s="261" t="s">
        <v>327</v>
      </c>
      <c r="E259" s="360">
        <f>SUM(E260:E262)</f>
        <v>2106</v>
      </c>
      <c r="F259" s="360">
        <f>SUM(F260:F262)</f>
        <v>36350</v>
      </c>
      <c r="G259" s="334">
        <f aca="true" t="shared" si="90" ref="G259:M259">SUM(G260+G261+G262)</f>
        <v>36350</v>
      </c>
      <c r="H259" s="334">
        <f t="shared" si="90"/>
        <v>0</v>
      </c>
      <c r="I259" s="334">
        <f t="shared" si="90"/>
        <v>0</v>
      </c>
      <c r="J259" s="334">
        <f t="shared" si="90"/>
        <v>0</v>
      </c>
      <c r="K259" s="334">
        <f t="shared" si="90"/>
        <v>0</v>
      </c>
      <c r="L259" s="334">
        <f t="shared" si="90"/>
        <v>0</v>
      </c>
      <c r="M259" s="335">
        <f t="shared" si="90"/>
        <v>0</v>
      </c>
      <c r="N259" s="360">
        <f>SUM(N260:N262)</f>
        <v>0</v>
      </c>
      <c r="O259" s="360">
        <f>SUM(O260:O262)</f>
        <v>0</v>
      </c>
      <c r="P259" s="360">
        <f>SUM(P260:P262)</f>
        <v>0</v>
      </c>
    </row>
    <row r="260" spans="1:16" s="212" customFormat="1" ht="11.25" hidden="1">
      <c r="A260" s="217"/>
      <c r="B260" s="200"/>
      <c r="C260" s="210" t="s">
        <v>360</v>
      </c>
      <c r="D260" s="211" t="s">
        <v>361</v>
      </c>
      <c r="E260" s="350">
        <v>1536</v>
      </c>
      <c r="F260" s="350">
        <f>SUM(G260+M260)</f>
        <v>15000</v>
      </c>
      <c r="G260" s="320">
        <v>15000</v>
      </c>
      <c r="H260" s="320"/>
      <c r="I260" s="320"/>
      <c r="J260" s="320"/>
      <c r="K260" s="320"/>
      <c r="L260" s="320"/>
      <c r="M260" s="321"/>
      <c r="N260" s="350">
        <f aca="true" t="shared" si="91" ref="N260:P262">SUM(O260+U260)</f>
        <v>0</v>
      </c>
      <c r="O260" s="350">
        <f t="shared" si="91"/>
        <v>0</v>
      </c>
      <c r="P260" s="350">
        <f t="shared" si="91"/>
        <v>0</v>
      </c>
    </row>
    <row r="261" spans="1:16" s="212" customFormat="1" ht="11.25" hidden="1">
      <c r="A261" s="205"/>
      <c r="B261" s="208"/>
      <c r="C261" s="210" t="s">
        <v>492</v>
      </c>
      <c r="D261" s="214" t="s">
        <v>493</v>
      </c>
      <c r="E261" s="350">
        <v>0</v>
      </c>
      <c r="F261" s="350">
        <f>SUM(G261+M261)</f>
        <v>21000</v>
      </c>
      <c r="G261" s="320">
        <v>21000</v>
      </c>
      <c r="H261" s="320"/>
      <c r="I261" s="320"/>
      <c r="J261" s="320"/>
      <c r="K261" s="320"/>
      <c r="L261" s="320"/>
      <c r="M261" s="321"/>
      <c r="N261" s="350">
        <f t="shared" si="91"/>
        <v>0</v>
      </c>
      <c r="O261" s="350">
        <f t="shared" si="91"/>
        <v>0</v>
      </c>
      <c r="P261" s="350">
        <f t="shared" si="91"/>
        <v>0</v>
      </c>
    </row>
    <row r="262" spans="1:16" s="212" customFormat="1" ht="11.25" hidden="1">
      <c r="A262" s="215"/>
      <c r="B262" s="216"/>
      <c r="C262" s="210" t="s">
        <v>383</v>
      </c>
      <c r="D262" s="211" t="s">
        <v>384</v>
      </c>
      <c r="E262" s="350">
        <v>570</v>
      </c>
      <c r="F262" s="350">
        <f>SUM(G262+M262)</f>
        <v>350</v>
      </c>
      <c r="G262" s="320">
        <v>350</v>
      </c>
      <c r="H262" s="320"/>
      <c r="I262" s="320"/>
      <c r="J262" s="320"/>
      <c r="K262" s="320"/>
      <c r="L262" s="320"/>
      <c r="M262" s="321"/>
      <c r="N262" s="350">
        <f t="shared" si="91"/>
        <v>0</v>
      </c>
      <c r="O262" s="350">
        <f t="shared" si="91"/>
        <v>0</v>
      </c>
      <c r="P262" s="350">
        <f t="shared" si="91"/>
        <v>0</v>
      </c>
    </row>
    <row r="263" spans="1:16" s="247" customFormat="1" ht="12" hidden="1">
      <c r="A263" s="259"/>
      <c r="B263" s="245" t="s">
        <v>453</v>
      </c>
      <c r="C263" s="245"/>
      <c r="D263" s="253" t="s">
        <v>454</v>
      </c>
      <c r="E263" s="349">
        <f>SUM(E264:E266)</f>
        <v>54192</v>
      </c>
      <c r="F263" s="349">
        <f>SUM(F264:F266)</f>
        <v>54900</v>
      </c>
      <c r="G263" s="334">
        <f aca="true" t="shared" si="92" ref="G263:M263">SUM(G264+G265+G266)</f>
        <v>54900</v>
      </c>
      <c r="H263" s="334">
        <f t="shared" si="92"/>
        <v>0</v>
      </c>
      <c r="I263" s="334">
        <f t="shared" si="92"/>
        <v>0</v>
      </c>
      <c r="J263" s="334">
        <f t="shared" si="92"/>
        <v>0</v>
      </c>
      <c r="K263" s="334">
        <f t="shared" si="92"/>
        <v>0</v>
      </c>
      <c r="L263" s="334">
        <f t="shared" si="92"/>
        <v>0</v>
      </c>
      <c r="M263" s="335">
        <f t="shared" si="92"/>
        <v>0</v>
      </c>
      <c r="N263" s="349">
        <f>SUM(N264:N266)</f>
        <v>0</v>
      </c>
      <c r="O263" s="349">
        <f>SUM(O264:O266)</f>
        <v>0</v>
      </c>
      <c r="P263" s="349">
        <f>SUM(P264:P266)</f>
        <v>0</v>
      </c>
    </row>
    <row r="264" spans="1:16" s="212" customFormat="1" ht="11.25" hidden="1">
      <c r="A264" s="217"/>
      <c r="B264" s="204"/>
      <c r="C264" s="210" t="s">
        <v>358</v>
      </c>
      <c r="D264" s="211" t="s">
        <v>359</v>
      </c>
      <c r="E264" s="350">
        <v>314</v>
      </c>
      <c r="F264" s="350">
        <f>SUM(G264+M264)</f>
        <v>700</v>
      </c>
      <c r="G264" s="320">
        <v>700</v>
      </c>
      <c r="H264" s="320"/>
      <c r="I264" s="320"/>
      <c r="J264" s="320"/>
      <c r="K264" s="320"/>
      <c r="L264" s="320"/>
      <c r="M264" s="321"/>
      <c r="N264" s="350">
        <f aca="true" t="shared" si="93" ref="N264:P266">SUM(O264+U264)</f>
        <v>0</v>
      </c>
      <c r="O264" s="350">
        <f t="shared" si="93"/>
        <v>0</v>
      </c>
      <c r="P264" s="350">
        <f t="shared" si="93"/>
        <v>0</v>
      </c>
    </row>
    <row r="265" spans="1:16" s="212" customFormat="1" ht="11.25" hidden="1">
      <c r="A265" s="217"/>
      <c r="B265" s="208"/>
      <c r="C265" s="210" t="s">
        <v>396</v>
      </c>
      <c r="D265" s="211" t="s">
        <v>397</v>
      </c>
      <c r="E265" s="350">
        <v>43178</v>
      </c>
      <c r="F265" s="350">
        <f>SUM(G265+M265)</f>
        <v>43200</v>
      </c>
      <c r="G265" s="320">
        <v>43200</v>
      </c>
      <c r="H265" s="320"/>
      <c r="I265" s="320"/>
      <c r="J265" s="320"/>
      <c r="K265" s="320"/>
      <c r="L265" s="320"/>
      <c r="M265" s="321"/>
      <c r="N265" s="350">
        <f t="shared" si="93"/>
        <v>0</v>
      </c>
      <c r="O265" s="350">
        <f t="shared" si="93"/>
        <v>0</v>
      </c>
      <c r="P265" s="350">
        <f t="shared" si="93"/>
        <v>0</v>
      </c>
    </row>
    <row r="266" spans="1:16" s="212" customFormat="1" ht="11.25" hidden="1">
      <c r="A266" s="217"/>
      <c r="B266" s="208"/>
      <c r="C266" s="239" t="s">
        <v>360</v>
      </c>
      <c r="D266" s="211" t="s">
        <v>361</v>
      </c>
      <c r="E266" s="361">
        <v>10700</v>
      </c>
      <c r="F266" s="350">
        <f>SUM(G266+M266)</f>
        <v>11000</v>
      </c>
      <c r="G266" s="320">
        <v>11000</v>
      </c>
      <c r="H266" s="320"/>
      <c r="I266" s="320"/>
      <c r="J266" s="320"/>
      <c r="K266" s="320"/>
      <c r="L266" s="320"/>
      <c r="M266" s="321"/>
      <c r="N266" s="350">
        <f t="shared" si="93"/>
        <v>0</v>
      </c>
      <c r="O266" s="350">
        <f t="shared" si="93"/>
        <v>0</v>
      </c>
      <c r="P266" s="350">
        <f t="shared" si="93"/>
        <v>0</v>
      </c>
    </row>
    <row r="267" spans="1:16" s="202" customFormat="1" ht="24">
      <c r="A267" s="248"/>
      <c r="B267" s="144" t="s">
        <v>455</v>
      </c>
      <c r="C267" s="144"/>
      <c r="D267" s="181" t="s">
        <v>456</v>
      </c>
      <c r="E267" s="352">
        <f aca="true" t="shared" si="94" ref="E267:M267">SUM(E268)</f>
        <v>11089</v>
      </c>
      <c r="F267" s="352">
        <f>SUM(F268:F269)</f>
        <v>11200</v>
      </c>
      <c r="G267" s="332">
        <f t="shared" si="94"/>
        <v>11200</v>
      </c>
      <c r="H267" s="332">
        <f t="shared" si="94"/>
        <v>0</v>
      </c>
      <c r="I267" s="332">
        <f t="shared" si="94"/>
        <v>0</v>
      </c>
      <c r="J267" s="332">
        <f t="shared" si="94"/>
        <v>0</v>
      </c>
      <c r="K267" s="332">
        <f t="shared" si="94"/>
        <v>0</v>
      </c>
      <c r="L267" s="332">
        <f t="shared" si="94"/>
        <v>0</v>
      </c>
      <c r="M267" s="333">
        <f t="shared" si="94"/>
        <v>0</v>
      </c>
      <c r="N267" s="352">
        <f>SUM(N268:N269)</f>
        <v>62</v>
      </c>
      <c r="O267" s="352">
        <f>SUM(O268:O269)</f>
        <v>62</v>
      </c>
      <c r="P267" s="352">
        <f>SUM(P268:P269)</f>
        <v>11200</v>
      </c>
    </row>
    <row r="268" spans="1:16" s="212" customFormat="1" ht="11.25">
      <c r="A268" s="219"/>
      <c r="B268" s="213"/>
      <c r="C268" s="210" t="s">
        <v>400</v>
      </c>
      <c r="D268" s="211" t="s">
        <v>401</v>
      </c>
      <c r="E268" s="350">
        <v>11089</v>
      </c>
      <c r="F268" s="350">
        <f>SUM(G268+M268)</f>
        <v>11200</v>
      </c>
      <c r="G268" s="320">
        <v>11200</v>
      </c>
      <c r="H268" s="320"/>
      <c r="I268" s="320"/>
      <c r="J268" s="320"/>
      <c r="K268" s="320"/>
      <c r="L268" s="320"/>
      <c r="M268" s="321"/>
      <c r="N268" s="350"/>
      <c r="O268" s="350">
        <v>62</v>
      </c>
      <c r="P268" s="350">
        <f>SUM(F268-O268)</f>
        <v>11138</v>
      </c>
    </row>
    <row r="269" spans="1:16" s="212" customFormat="1" ht="12" thickBot="1">
      <c r="A269" s="217"/>
      <c r="B269" s="200"/>
      <c r="C269" s="210" t="s">
        <v>417</v>
      </c>
      <c r="D269" s="211" t="s">
        <v>418</v>
      </c>
      <c r="E269" s="350">
        <v>106037</v>
      </c>
      <c r="F269" s="350">
        <f>SUM(G269+M269)</f>
        <v>0</v>
      </c>
      <c r="G269" s="320"/>
      <c r="H269" s="320"/>
      <c r="I269" s="320"/>
      <c r="J269" s="320"/>
      <c r="K269" s="320"/>
      <c r="L269" s="320"/>
      <c r="M269" s="321"/>
      <c r="N269" s="350">
        <v>62</v>
      </c>
      <c r="O269" s="350">
        <v>0</v>
      </c>
      <c r="P269" s="350">
        <f>SUM(F269+N269)</f>
        <v>62</v>
      </c>
    </row>
    <row r="270" spans="1:16" s="247" customFormat="1" ht="12.75" hidden="1" thickBot="1">
      <c r="A270" s="258"/>
      <c r="B270" s="245" t="s">
        <v>457</v>
      </c>
      <c r="C270" s="245"/>
      <c r="D270" s="253" t="s">
        <v>235</v>
      </c>
      <c r="E270" s="349">
        <f>SUM(E271:E272)</f>
        <v>8000</v>
      </c>
      <c r="F270" s="349">
        <f>SUM(F271:F272)</f>
        <v>15000</v>
      </c>
      <c r="G270" s="334">
        <f aca="true" t="shared" si="95" ref="G270:M270">SUM(G271+G272)</f>
        <v>15000</v>
      </c>
      <c r="H270" s="334">
        <f t="shared" si="95"/>
        <v>0</v>
      </c>
      <c r="I270" s="334">
        <f t="shared" si="95"/>
        <v>0</v>
      </c>
      <c r="J270" s="334">
        <f t="shared" si="95"/>
        <v>0</v>
      </c>
      <c r="K270" s="334">
        <f t="shared" si="95"/>
        <v>0</v>
      </c>
      <c r="L270" s="334">
        <f t="shared" si="95"/>
        <v>0</v>
      </c>
      <c r="M270" s="335">
        <f t="shared" si="95"/>
        <v>0</v>
      </c>
      <c r="N270" s="349">
        <f>SUM(N271:N272)</f>
        <v>0</v>
      </c>
      <c r="O270" s="349">
        <f>SUM(O271:O272)</f>
        <v>0</v>
      </c>
      <c r="P270" s="349">
        <f>SUM(P271:P272)</f>
        <v>0</v>
      </c>
    </row>
    <row r="271" spans="1:16" s="212" customFormat="1" ht="12" hidden="1" thickBot="1">
      <c r="A271" s="219"/>
      <c r="B271" s="218"/>
      <c r="C271" s="210" t="s">
        <v>360</v>
      </c>
      <c r="D271" s="211" t="s">
        <v>361</v>
      </c>
      <c r="E271" s="350">
        <v>8000</v>
      </c>
      <c r="F271" s="350">
        <f>SUM(G271+M271)</f>
        <v>8000</v>
      </c>
      <c r="G271" s="320">
        <v>8000</v>
      </c>
      <c r="H271" s="320"/>
      <c r="I271" s="320"/>
      <c r="J271" s="320"/>
      <c r="K271" s="320"/>
      <c r="L271" s="320"/>
      <c r="M271" s="321"/>
      <c r="N271" s="350">
        <f aca="true" t="shared" si="96" ref="N271:P272">SUM(O271+U271)</f>
        <v>0</v>
      </c>
      <c r="O271" s="350">
        <f t="shared" si="96"/>
        <v>0</v>
      </c>
      <c r="P271" s="350">
        <f t="shared" si="96"/>
        <v>0</v>
      </c>
    </row>
    <row r="272" spans="1:16" s="212" customFormat="1" ht="12" hidden="1" thickBot="1">
      <c r="A272" s="205"/>
      <c r="B272" s="208"/>
      <c r="C272" s="210" t="s">
        <v>492</v>
      </c>
      <c r="D272" s="214" t="s">
        <v>493</v>
      </c>
      <c r="E272" s="350">
        <v>0</v>
      </c>
      <c r="F272" s="350">
        <f>SUM(G272+M272)</f>
        <v>7000</v>
      </c>
      <c r="G272" s="320">
        <v>7000</v>
      </c>
      <c r="H272" s="320"/>
      <c r="I272" s="320"/>
      <c r="J272" s="320"/>
      <c r="K272" s="320"/>
      <c r="L272" s="320"/>
      <c r="M272" s="321"/>
      <c r="N272" s="350">
        <f t="shared" si="96"/>
        <v>0</v>
      </c>
      <c r="O272" s="350">
        <f t="shared" si="96"/>
        <v>0</v>
      </c>
      <c r="P272" s="350">
        <f t="shared" si="96"/>
        <v>0</v>
      </c>
    </row>
    <row r="273" spans="1:16" s="202" customFormat="1" ht="12.75" hidden="1" thickBot="1">
      <c r="A273" s="254" t="s">
        <v>458</v>
      </c>
      <c r="B273" s="255"/>
      <c r="C273" s="256"/>
      <c r="D273" s="257" t="s">
        <v>459</v>
      </c>
      <c r="E273" s="362">
        <f aca="true" t="shared" si="97" ref="E273:M273">SUM(E274+E279)</f>
        <v>111779</v>
      </c>
      <c r="F273" s="362">
        <f t="shared" si="97"/>
        <v>154822</v>
      </c>
      <c r="G273" s="330">
        <f t="shared" si="97"/>
        <v>154822</v>
      </c>
      <c r="H273" s="330">
        <f t="shared" si="97"/>
        <v>0</v>
      </c>
      <c r="I273" s="330">
        <f t="shared" si="97"/>
        <v>0</v>
      </c>
      <c r="J273" s="330">
        <f t="shared" si="97"/>
        <v>149172</v>
      </c>
      <c r="K273" s="330">
        <f t="shared" si="97"/>
        <v>0</v>
      </c>
      <c r="L273" s="330">
        <f t="shared" si="97"/>
        <v>0</v>
      </c>
      <c r="M273" s="331">
        <f t="shared" si="97"/>
        <v>0</v>
      </c>
      <c r="N273" s="362">
        <f>SUM(N274+N279)</f>
        <v>0</v>
      </c>
      <c r="O273" s="362">
        <f>SUM(O274+O279)</f>
        <v>0</v>
      </c>
      <c r="P273" s="362">
        <f>SUM(P274+P279)</f>
        <v>0</v>
      </c>
    </row>
    <row r="274" spans="1:16" s="202" customFormat="1" ht="12.75" hidden="1" thickBot="1">
      <c r="A274" s="198"/>
      <c r="B274" s="144" t="s">
        <v>460</v>
      </c>
      <c r="C274" s="144"/>
      <c r="D274" s="178" t="s">
        <v>461</v>
      </c>
      <c r="E274" s="352">
        <f aca="true" t="shared" si="98" ref="E274:M274">SUM(E275:E278)</f>
        <v>59897</v>
      </c>
      <c r="F274" s="352">
        <f t="shared" si="98"/>
        <v>102850</v>
      </c>
      <c r="G274" s="332">
        <f t="shared" si="98"/>
        <v>102850</v>
      </c>
      <c r="H274" s="332">
        <f t="shared" si="98"/>
        <v>0</v>
      </c>
      <c r="I274" s="332">
        <f t="shared" si="98"/>
        <v>0</v>
      </c>
      <c r="J274" s="332">
        <f t="shared" si="98"/>
        <v>97200</v>
      </c>
      <c r="K274" s="332">
        <f t="shared" si="98"/>
        <v>0</v>
      </c>
      <c r="L274" s="332">
        <f t="shared" si="98"/>
        <v>0</v>
      </c>
      <c r="M274" s="333">
        <f t="shared" si="98"/>
        <v>0</v>
      </c>
      <c r="N274" s="352">
        <f>SUM(N275:N278)</f>
        <v>0</v>
      </c>
      <c r="O274" s="352">
        <f>SUM(O275:O278)</f>
        <v>0</v>
      </c>
      <c r="P274" s="352">
        <f>SUM(P275:P278)</f>
        <v>0</v>
      </c>
    </row>
    <row r="275" spans="1:16" s="212" customFormat="1" ht="23.25" hidden="1" thickBot="1">
      <c r="A275" s="199"/>
      <c r="B275" s="213"/>
      <c r="C275" s="228">
        <v>2480</v>
      </c>
      <c r="D275" s="236" t="s">
        <v>462</v>
      </c>
      <c r="E275" s="354">
        <v>52029</v>
      </c>
      <c r="F275" s="350">
        <f>SUM(G275+M275)</f>
        <v>97200</v>
      </c>
      <c r="G275" s="320">
        <f>SUM(J275)</f>
        <v>97200</v>
      </c>
      <c r="H275" s="320"/>
      <c r="I275" s="320"/>
      <c r="J275" s="320">
        <v>97200</v>
      </c>
      <c r="K275" s="320"/>
      <c r="L275" s="320"/>
      <c r="M275" s="321"/>
      <c r="N275" s="350">
        <f aca="true" t="shared" si="99" ref="N275:P278">SUM(O275+U275)</f>
        <v>0</v>
      </c>
      <c r="O275" s="350">
        <f t="shared" si="99"/>
        <v>0</v>
      </c>
      <c r="P275" s="350">
        <f t="shared" si="99"/>
        <v>0</v>
      </c>
    </row>
    <row r="276" spans="1:16" s="212" customFormat="1" ht="12" hidden="1" thickBot="1">
      <c r="A276" s="199"/>
      <c r="B276" s="213"/>
      <c r="C276" s="210" t="s">
        <v>358</v>
      </c>
      <c r="D276" s="211" t="s">
        <v>359</v>
      </c>
      <c r="E276" s="350">
        <v>1400</v>
      </c>
      <c r="F276" s="350">
        <f>SUM(G276+M276)</f>
        <v>600</v>
      </c>
      <c r="G276" s="320">
        <v>600</v>
      </c>
      <c r="H276" s="320"/>
      <c r="I276" s="320"/>
      <c r="J276" s="320"/>
      <c r="K276" s="320"/>
      <c r="L276" s="320"/>
      <c r="M276" s="321"/>
      <c r="N276" s="350">
        <f t="shared" si="99"/>
        <v>0</v>
      </c>
      <c r="O276" s="350">
        <f t="shared" si="99"/>
        <v>0</v>
      </c>
      <c r="P276" s="350">
        <f t="shared" si="99"/>
        <v>0</v>
      </c>
    </row>
    <row r="277" spans="1:16" s="212" customFormat="1" ht="12" hidden="1" thickBot="1">
      <c r="A277" s="199"/>
      <c r="B277" s="213"/>
      <c r="C277" s="210" t="s">
        <v>396</v>
      </c>
      <c r="D277" s="211" t="s">
        <v>397</v>
      </c>
      <c r="E277" s="350">
        <v>6396</v>
      </c>
      <c r="F277" s="350">
        <f>SUM(G277+M277)</f>
        <v>5000</v>
      </c>
      <c r="G277" s="320">
        <v>5000</v>
      </c>
      <c r="H277" s="320"/>
      <c r="I277" s="320"/>
      <c r="J277" s="320"/>
      <c r="K277" s="320"/>
      <c r="L277" s="320"/>
      <c r="M277" s="321"/>
      <c r="N277" s="350">
        <f t="shared" si="99"/>
        <v>0</v>
      </c>
      <c r="O277" s="350">
        <f t="shared" si="99"/>
        <v>0</v>
      </c>
      <c r="P277" s="350">
        <f t="shared" si="99"/>
        <v>0</v>
      </c>
    </row>
    <row r="278" spans="1:16" s="212" customFormat="1" ht="12" hidden="1" thickBot="1">
      <c r="A278" s="219"/>
      <c r="B278" s="208"/>
      <c r="C278" s="239" t="s">
        <v>360</v>
      </c>
      <c r="D278" s="211" t="s">
        <v>361</v>
      </c>
      <c r="E278" s="350">
        <v>72</v>
      </c>
      <c r="F278" s="350">
        <f>SUM(G278+M278)</f>
        <v>50</v>
      </c>
      <c r="G278" s="320">
        <v>50</v>
      </c>
      <c r="H278" s="320"/>
      <c r="I278" s="320"/>
      <c r="J278" s="320"/>
      <c r="K278" s="320"/>
      <c r="L278" s="320"/>
      <c r="M278" s="321"/>
      <c r="N278" s="350">
        <f t="shared" si="99"/>
        <v>0</v>
      </c>
      <c r="O278" s="350">
        <f t="shared" si="99"/>
        <v>0</v>
      </c>
      <c r="P278" s="350">
        <f t="shared" si="99"/>
        <v>0</v>
      </c>
    </row>
    <row r="279" spans="1:16" s="247" customFormat="1" ht="12.75" hidden="1" thickBot="1">
      <c r="A279" s="244"/>
      <c r="B279" s="245" t="s">
        <v>463</v>
      </c>
      <c r="C279" s="245"/>
      <c r="D279" s="253" t="s">
        <v>464</v>
      </c>
      <c r="E279" s="349">
        <f aca="true" t="shared" si="100" ref="E279:P279">SUM(E280)</f>
        <v>51882</v>
      </c>
      <c r="F279" s="349">
        <f t="shared" si="100"/>
        <v>51972</v>
      </c>
      <c r="G279" s="334">
        <f t="shared" si="100"/>
        <v>51972</v>
      </c>
      <c r="H279" s="334">
        <f t="shared" si="100"/>
        <v>0</v>
      </c>
      <c r="I279" s="334">
        <f t="shared" si="100"/>
        <v>0</v>
      </c>
      <c r="J279" s="334">
        <f t="shared" si="100"/>
        <v>51972</v>
      </c>
      <c r="K279" s="334">
        <f t="shared" si="100"/>
        <v>0</v>
      </c>
      <c r="L279" s="334">
        <f t="shared" si="100"/>
        <v>0</v>
      </c>
      <c r="M279" s="335">
        <f t="shared" si="100"/>
        <v>0</v>
      </c>
      <c r="N279" s="349">
        <f t="shared" si="100"/>
        <v>0</v>
      </c>
      <c r="O279" s="349">
        <f t="shared" si="100"/>
        <v>0</v>
      </c>
      <c r="P279" s="349">
        <f t="shared" si="100"/>
        <v>0</v>
      </c>
    </row>
    <row r="280" spans="1:16" s="212" customFormat="1" ht="23.25" hidden="1" thickBot="1">
      <c r="A280" s="199"/>
      <c r="B280" s="208"/>
      <c r="C280" s="228">
        <v>2480</v>
      </c>
      <c r="D280" s="236" t="s">
        <v>462</v>
      </c>
      <c r="E280" s="350">
        <v>51882</v>
      </c>
      <c r="F280" s="350">
        <f>SUM(G280+M280)</f>
        <v>51972</v>
      </c>
      <c r="G280" s="320">
        <f>SUM(J280)</f>
        <v>51972</v>
      </c>
      <c r="H280" s="320"/>
      <c r="I280" s="320"/>
      <c r="J280" s="320">
        <v>51972</v>
      </c>
      <c r="K280" s="320"/>
      <c r="L280" s="320"/>
      <c r="M280" s="321"/>
      <c r="N280" s="350">
        <f>SUM(O280+U280)</f>
        <v>0</v>
      </c>
      <c r="O280" s="350">
        <f>SUM(P280+V280)</f>
        <v>0</v>
      </c>
      <c r="P280" s="350">
        <f>SUM(Q280+W280)</f>
        <v>0</v>
      </c>
    </row>
    <row r="281" spans="1:16" s="202" customFormat="1" ht="12.75" hidden="1" thickBot="1">
      <c r="A281" s="195" t="s">
        <v>465</v>
      </c>
      <c r="B281" s="196"/>
      <c r="C281" s="196"/>
      <c r="D281" s="197" t="s">
        <v>330</v>
      </c>
      <c r="E281" s="351">
        <f aca="true" t="shared" si="101" ref="E281:M281">SUM(E282+E284)</f>
        <v>17815</v>
      </c>
      <c r="F281" s="351">
        <f t="shared" si="101"/>
        <v>9100</v>
      </c>
      <c r="G281" s="330">
        <f t="shared" si="101"/>
        <v>9100</v>
      </c>
      <c r="H281" s="330">
        <f t="shared" si="101"/>
        <v>0</v>
      </c>
      <c r="I281" s="330">
        <f t="shared" si="101"/>
        <v>0</v>
      </c>
      <c r="J281" s="330">
        <f t="shared" si="101"/>
        <v>3000</v>
      </c>
      <c r="K281" s="330">
        <f t="shared" si="101"/>
        <v>0</v>
      </c>
      <c r="L281" s="330">
        <f t="shared" si="101"/>
        <v>0</v>
      </c>
      <c r="M281" s="331">
        <f t="shared" si="101"/>
        <v>0</v>
      </c>
      <c r="N281" s="351">
        <f>SUM(N282+N284)</f>
        <v>0</v>
      </c>
      <c r="O281" s="351">
        <f>SUM(O282+O284)</f>
        <v>0</v>
      </c>
      <c r="P281" s="351">
        <f>SUM(P282+P284)</f>
        <v>0</v>
      </c>
    </row>
    <row r="282" spans="1:16" s="202" customFormat="1" ht="12.75" hidden="1" thickBot="1">
      <c r="A282" s="198"/>
      <c r="B282" s="144" t="s">
        <v>489</v>
      </c>
      <c r="C282" s="144"/>
      <c r="D282" s="178" t="s">
        <v>497</v>
      </c>
      <c r="E282" s="352">
        <f aca="true" t="shared" si="102" ref="E282:P282">SUM(E283)</f>
        <v>3098</v>
      </c>
      <c r="F282" s="352">
        <f t="shared" si="102"/>
        <v>3000</v>
      </c>
      <c r="G282" s="332">
        <f t="shared" si="102"/>
        <v>3000</v>
      </c>
      <c r="H282" s="332">
        <f t="shared" si="102"/>
        <v>0</v>
      </c>
      <c r="I282" s="332">
        <f t="shared" si="102"/>
        <v>0</v>
      </c>
      <c r="J282" s="332">
        <f t="shared" si="102"/>
        <v>3000</v>
      </c>
      <c r="K282" s="332">
        <f t="shared" si="102"/>
        <v>0</v>
      </c>
      <c r="L282" s="332">
        <f t="shared" si="102"/>
        <v>0</v>
      </c>
      <c r="M282" s="333">
        <f t="shared" si="102"/>
        <v>0</v>
      </c>
      <c r="N282" s="352">
        <f t="shared" si="102"/>
        <v>0</v>
      </c>
      <c r="O282" s="352">
        <f t="shared" si="102"/>
        <v>0</v>
      </c>
      <c r="P282" s="352">
        <f t="shared" si="102"/>
        <v>0</v>
      </c>
    </row>
    <row r="283" spans="1:16" s="212" customFormat="1" ht="23.25" hidden="1" thickBot="1">
      <c r="A283" s="219"/>
      <c r="B283" s="204"/>
      <c r="C283" s="210" t="s">
        <v>490</v>
      </c>
      <c r="D283" s="214" t="s">
        <v>494</v>
      </c>
      <c r="E283" s="350">
        <v>3098</v>
      </c>
      <c r="F283" s="350">
        <f>SUM(G283)</f>
        <v>3000</v>
      </c>
      <c r="G283" s="320">
        <f>SUM(J283)</f>
        <v>3000</v>
      </c>
      <c r="H283" s="320"/>
      <c r="I283" s="320"/>
      <c r="J283" s="320">
        <v>3000</v>
      </c>
      <c r="K283" s="320"/>
      <c r="L283" s="320"/>
      <c r="M283" s="321"/>
      <c r="N283" s="350">
        <f>SUM(O283)</f>
        <v>0</v>
      </c>
      <c r="O283" s="350">
        <f>SUM(P283)</f>
        <v>0</v>
      </c>
      <c r="P283" s="350">
        <f>SUM(Q283)</f>
        <v>0</v>
      </c>
    </row>
    <row r="284" spans="1:16" s="202" customFormat="1" ht="12.75" hidden="1" thickBot="1">
      <c r="A284" s="248"/>
      <c r="B284" s="144" t="s">
        <v>466</v>
      </c>
      <c r="C284" s="144"/>
      <c r="D284" s="178" t="s">
        <v>235</v>
      </c>
      <c r="E284" s="352">
        <f aca="true" t="shared" si="103" ref="E284:M284">SUM(E285:E289)</f>
        <v>14717</v>
      </c>
      <c r="F284" s="352">
        <f t="shared" si="103"/>
        <v>6100</v>
      </c>
      <c r="G284" s="332">
        <f t="shared" si="103"/>
        <v>6100</v>
      </c>
      <c r="H284" s="332">
        <f t="shared" si="103"/>
        <v>0</v>
      </c>
      <c r="I284" s="332">
        <f t="shared" si="103"/>
        <v>0</v>
      </c>
      <c r="J284" s="332">
        <f t="shared" si="103"/>
        <v>0</v>
      </c>
      <c r="K284" s="332">
        <f t="shared" si="103"/>
        <v>0</v>
      </c>
      <c r="L284" s="332">
        <f t="shared" si="103"/>
        <v>0</v>
      </c>
      <c r="M284" s="333">
        <f t="shared" si="103"/>
        <v>0</v>
      </c>
      <c r="N284" s="352">
        <f>SUM(N285:N289)</f>
        <v>0</v>
      </c>
      <c r="O284" s="352">
        <f>SUM(O285:O289)</f>
        <v>0</v>
      </c>
      <c r="P284" s="352">
        <f>SUM(P285:P289)</f>
        <v>0</v>
      </c>
    </row>
    <row r="285" spans="1:16" s="212" customFormat="1" ht="23.25" hidden="1" thickBot="1">
      <c r="A285" s="219"/>
      <c r="B285" s="204"/>
      <c r="C285" s="210" t="s">
        <v>491</v>
      </c>
      <c r="D285" s="214" t="s">
        <v>495</v>
      </c>
      <c r="E285" s="350">
        <v>2070</v>
      </c>
      <c r="F285" s="350">
        <f>SUM(G285+M285)</f>
        <v>0</v>
      </c>
      <c r="G285" s="320"/>
      <c r="H285" s="320"/>
      <c r="I285" s="320"/>
      <c r="J285" s="320"/>
      <c r="K285" s="320"/>
      <c r="L285" s="320"/>
      <c r="M285" s="321"/>
      <c r="N285" s="350">
        <f aca="true" t="shared" si="104" ref="N285:P289">SUM(O285+U285)</f>
        <v>0</v>
      </c>
      <c r="O285" s="350">
        <f t="shared" si="104"/>
        <v>0</v>
      </c>
      <c r="P285" s="350">
        <f t="shared" si="104"/>
        <v>0</v>
      </c>
    </row>
    <row r="286" spans="1:16" s="222" customFormat="1" ht="12" hidden="1" thickBot="1">
      <c r="A286" s="223"/>
      <c r="B286" s="224"/>
      <c r="C286" s="104" t="s">
        <v>394</v>
      </c>
      <c r="D286" s="179" t="s">
        <v>395</v>
      </c>
      <c r="E286" s="350">
        <v>290</v>
      </c>
      <c r="F286" s="350">
        <f>SUM(G286+M286)</f>
        <v>0</v>
      </c>
      <c r="G286" s="325"/>
      <c r="H286" s="325"/>
      <c r="I286" s="325"/>
      <c r="J286" s="325"/>
      <c r="K286" s="325"/>
      <c r="L286" s="325"/>
      <c r="M286" s="326"/>
      <c r="N286" s="350">
        <f t="shared" si="104"/>
        <v>0</v>
      </c>
      <c r="O286" s="350">
        <f t="shared" si="104"/>
        <v>0</v>
      </c>
      <c r="P286" s="350">
        <f t="shared" si="104"/>
        <v>0</v>
      </c>
    </row>
    <row r="287" spans="1:16" s="212" customFormat="1" ht="12" hidden="1" thickBot="1">
      <c r="A287" s="219"/>
      <c r="B287" s="208"/>
      <c r="C287" s="210" t="s">
        <v>358</v>
      </c>
      <c r="D287" s="211" t="s">
        <v>359</v>
      </c>
      <c r="E287" s="350">
        <v>5125</v>
      </c>
      <c r="F287" s="350">
        <f>SUM(G287+M287)</f>
        <v>1000</v>
      </c>
      <c r="G287" s="320">
        <v>1000</v>
      </c>
      <c r="H287" s="320"/>
      <c r="I287" s="320"/>
      <c r="J287" s="320"/>
      <c r="K287" s="320"/>
      <c r="L287" s="320"/>
      <c r="M287" s="321"/>
      <c r="N287" s="350">
        <f t="shared" si="104"/>
        <v>0</v>
      </c>
      <c r="O287" s="350">
        <f t="shared" si="104"/>
        <v>0</v>
      </c>
      <c r="P287" s="350">
        <f t="shared" si="104"/>
        <v>0</v>
      </c>
    </row>
    <row r="288" spans="1:16" s="212" customFormat="1" ht="12" hidden="1" thickBot="1">
      <c r="A288" s="199"/>
      <c r="B288" s="200"/>
      <c r="C288" s="239" t="s">
        <v>360</v>
      </c>
      <c r="D288" s="211" t="s">
        <v>361</v>
      </c>
      <c r="E288" s="361">
        <v>6962</v>
      </c>
      <c r="F288" s="350">
        <f>SUM(G288+M288)</f>
        <v>5000</v>
      </c>
      <c r="G288" s="320">
        <v>5000</v>
      </c>
      <c r="H288" s="320"/>
      <c r="I288" s="320"/>
      <c r="J288" s="320"/>
      <c r="K288" s="320"/>
      <c r="L288" s="320"/>
      <c r="M288" s="321"/>
      <c r="N288" s="350">
        <f t="shared" si="104"/>
        <v>0</v>
      </c>
      <c r="O288" s="350">
        <f t="shared" si="104"/>
        <v>0</v>
      </c>
      <c r="P288" s="350">
        <f t="shared" si="104"/>
        <v>0</v>
      </c>
    </row>
    <row r="289" spans="1:16" s="212" customFormat="1" ht="12" hidden="1" thickBot="1">
      <c r="A289" s="199"/>
      <c r="B289" s="213"/>
      <c r="C289" s="210" t="s">
        <v>389</v>
      </c>
      <c r="D289" s="211" t="s">
        <v>390</v>
      </c>
      <c r="E289" s="350">
        <v>270</v>
      </c>
      <c r="F289" s="350">
        <f>SUM(G289+M289)</f>
        <v>100</v>
      </c>
      <c r="G289" s="320">
        <v>100</v>
      </c>
      <c r="H289" s="320"/>
      <c r="I289" s="320"/>
      <c r="J289" s="320"/>
      <c r="K289" s="320"/>
      <c r="L289" s="320"/>
      <c r="M289" s="321"/>
      <c r="N289" s="350">
        <f t="shared" si="104"/>
        <v>0</v>
      </c>
      <c r="O289" s="350">
        <f t="shared" si="104"/>
        <v>0</v>
      </c>
      <c r="P289" s="350">
        <f t="shared" si="104"/>
        <v>0</v>
      </c>
    </row>
    <row r="290" spans="1:16" s="247" customFormat="1" ht="12.75" hidden="1" thickBot="1">
      <c r="A290" s="193"/>
      <c r="B290" s="194"/>
      <c r="C290" s="194"/>
      <c r="D290" s="268" t="s">
        <v>467</v>
      </c>
      <c r="E290" s="363">
        <f aca="true" t="shared" si="105" ref="E290:M290">SUM(E291+E298+E303+E316+E320+E324)</f>
        <v>1406276</v>
      </c>
      <c r="F290" s="363">
        <f t="shared" si="105"/>
        <v>1550986</v>
      </c>
      <c r="G290" s="346">
        <f t="shared" si="105"/>
        <v>1550986</v>
      </c>
      <c r="H290" s="346">
        <f t="shared" si="105"/>
        <v>79118</v>
      </c>
      <c r="I290" s="346">
        <f t="shared" si="105"/>
        <v>15691</v>
      </c>
      <c r="J290" s="346">
        <f t="shared" si="105"/>
        <v>0</v>
      </c>
      <c r="K290" s="346">
        <f t="shared" si="105"/>
        <v>0</v>
      </c>
      <c r="L290" s="346">
        <f t="shared" si="105"/>
        <v>0</v>
      </c>
      <c r="M290" s="347">
        <f t="shared" si="105"/>
        <v>0</v>
      </c>
      <c r="N290" s="363">
        <f>SUM(N291+N298+N303+N316+N320+N324)</f>
        <v>0</v>
      </c>
      <c r="O290" s="363">
        <f>SUM(O291+O298+O303+O316+O320+O324)</f>
        <v>0</v>
      </c>
      <c r="P290" s="393">
        <f>SUM(P291+P298+P303+P316+P320+P324)</f>
        <v>0</v>
      </c>
    </row>
    <row r="291" spans="1:16" s="202" customFormat="1" ht="12.75" hidden="1" thickBot="1">
      <c r="A291" s="269" t="s">
        <v>183</v>
      </c>
      <c r="B291" s="270"/>
      <c r="C291" s="270"/>
      <c r="D291" s="270" t="s">
        <v>184</v>
      </c>
      <c r="E291" s="364">
        <f aca="true" t="shared" si="106" ref="E291:P291">SUM(E292)</f>
        <v>32559</v>
      </c>
      <c r="F291" s="364">
        <f t="shared" si="106"/>
        <v>0</v>
      </c>
      <c r="G291" s="330">
        <f t="shared" si="106"/>
        <v>0</v>
      </c>
      <c r="H291" s="330">
        <f t="shared" si="106"/>
        <v>0</v>
      </c>
      <c r="I291" s="330">
        <f t="shared" si="106"/>
        <v>0</v>
      </c>
      <c r="J291" s="330">
        <f t="shared" si="106"/>
        <v>0</v>
      </c>
      <c r="K291" s="330">
        <f t="shared" si="106"/>
        <v>0</v>
      </c>
      <c r="L291" s="330">
        <f t="shared" si="106"/>
        <v>0</v>
      </c>
      <c r="M291" s="331">
        <f t="shared" si="106"/>
        <v>0</v>
      </c>
      <c r="N291" s="364">
        <f t="shared" si="106"/>
        <v>0</v>
      </c>
      <c r="O291" s="364">
        <f t="shared" si="106"/>
        <v>0</v>
      </c>
      <c r="P291" s="366">
        <f t="shared" si="106"/>
        <v>0</v>
      </c>
    </row>
    <row r="292" spans="1:16" s="21" customFormat="1" ht="13.5" hidden="1" thickBot="1">
      <c r="A292" s="272"/>
      <c r="B292" s="273" t="s">
        <v>334</v>
      </c>
      <c r="C292" s="274"/>
      <c r="D292" s="271" t="s">
        <v>235</v>
      </c>
      <c r="E292" s="365">
        <f>SUM(E293:E297)</f>
        <v>32559</v>
      </c>
      <c r="F292" s="365">
        <f>SUM(F293:F297)</f>
        <v>0</v>
      </c>
      <c r="G292" s="336">
        <f aca="true" t="shared" si="107" ref="G292:M292">SUM(G293+G294+G295+G297)</f>
        <v>0</v>
      </c>
      <c r="H292" s="336">
        <f t="shared" si="107"/>
        <v>0</v>
      </c>
      <c r="I292" s="336">
        <f t="shared" si="107"/>
        <v>0</v>
      </c>
      <c r="J292" s="336">
        <f t="shared" si="107"/>
        <v>0</v>
      </c>
      <c r="K292" s="336">
        <f t="shared" si="107"/>
        <v>0</v>
      </c>
      <c r="L292" s="336">
        <f t="shared" si="107"/>
        <v>0</v>
      </c>
      <c r="M292" s="337">
        <f t="shared" si="107"/>
        <v>0</v>
      </c>
      <c r="N292" s="365">
        <f>SUM(N293:N297)</f>
        <v>0</v>
      </c>
      <c r="O292" s="365">
        <f>SUM(O293:O297)</f>
        <v>0</v>
      </c>
      <c r="P292" s="365">
        <f>SUM(P293:P297)</f>
        <v>0</v>
      </c>
    </row>
    <row r="293" spans="1:16" s="212" customFormat="1" ht="12" hidden="1" thickBot="1">
      <c r="A293" s="219"/>
      <c r="B293" s="204"/>
      <c r="C293" s="210" t="s">
        <v>387</v>
      </c>
      <c r="D293" s="211" t="s">
        <v>388</v>
      </c>
      <c r="E293" s="350">
        <v>31921</v>
      </c>
      <c r="F293" s="350">
        <f>SUM(G293+M293)</f>
        <v>0</v>
      </c>
      <c r="G293" s="320"/>
      <c r="H293" s="320"/>
      <c r="I293" s="320"/>
      <c r="J293" s="320"/>
      <c r="K293" s="320"/>
      <c r="L293" s="320"/>
      <c r="M293" s="321"/>
      <c r="N293" s="350">
        <f aca="true" t="shared" si="108" ref="N293:P297">SUM(O293+U293)</f>
        <v>0</v>
      </c>
      <c r="O293" s="350">
        <f t="shared" si="108"/>
        <v>0</v>
      </c>
      <c r="P293" s="350">
        <f t="shared" si="108"/>
        <v>0</v>
      </c>
    </row>
    <row r="294" spans="1:16" s="212" customFormat="1" ht="12" hidden="1" thickBot="1">
      <c r="A294" s="219"/>
      <c r="B294" s="208"/>
      <c r="C294" s="210" t="s">
        <v>368</v>
      </c>
      <c r="D294" s="211" t="s">
        <v>369</v>
      </c>
      <c r="E294" s="350">
        <v>450</v>
      </c>
      <c r="F294" s="350">
        <f>SUM(G294+M294)</f>
        <v>0</v>
      </c>
      <c r="G294" s="320"/>
      <c r="H294" s="320"/>
      <c r="I294" s="320"/>
      <c r="J294" s="320"/>
      <c r="K294" s="320"/>
      <c r="L294" s="320"/>
      <c r="M294" s="321"/>
      <c r="N294" s="350">
        <f t="shared" si="108"/>
        <v>0</v>
      </c>
      <c r="O294" s="350">
        <f t="shared" si="108"/>
        <v>0</v>
      </c>
      <c r="P294" s="350">
        <f t="shared" si="108"/>
        <v>0</v>
      </c>
    </row>
    <row r="295" spans="1:16" s="212" customFormat="1" ht="12" hidden="1" thickBot="1">
      <c r="A295" s="219"/>
      <c r="B295" s="208"/>
      <c r="C295" s="210" t="s">
        <v>372</v>
      </c>
      <c r="D295" s="211" t="s">
        <v>373</v>
      </c>
      <c r="E295" s="350">
        <v>78</v>
      </c>
      <c r="F295" s="350">
        <f>SUM(G295+M295)</f>
        <v>0</v>
      </c>
      <c r="G295" s="320"/>
      <c r="H295" s="320"/>
      <c r="I295" s="320"/>
      <c r="J295" s="320"/>
      <c r="K295" s="320"/>
      <c r="L295" s="320"/>
      <c r="M295" s="321"/>
      <c r="N295" s="350">
        <f t="shared" si="108"/>
        <v>0</v>
      </c>
      <c r="O295" s="350">
        <f t="shared" si="108"/>
        <v>0</v>
      </c>
      <c r="P295" s="350">
        <f t="shared" si="108"/>
        <v>0</v>
      </c>
    </row>
    <row r="296" spans="1:16" s="212" customFormat="1" ht="12" hidden="1" thickBot="1">
      <c r="A296" s="219"/>
      <c r="B296" s="208"/>
      <c r="C296" s="210" t="s">
        <v>374</v>
      </c>
      <c r="D296" s="211" t="s">
        <v>375</v>
      </c>
      <c r="E296" s="350">
        <v>11</v>
      </c>
      <c r="F296" s="350">
        <f>SUM(G296+M296)</f>
        <v>0</v>
      </c>
      <c r="G296" s="320"/>
      <c r="H296" s="320"/>
      <c r="I296" s="320"/>
      <c r="J296" s="320"/>
      <c r="K296" s="320"/>
      <c r="L296" s="320"/>
      <c r="M296" s="321"/>
      <c r="N296" s="350">
        <f t="shared" si="108"/>
        <v>0</v>
      </c>
      <c r="O296" s="350">
        <f t="shared" si="108"/>
        <v>0</v>
      </c>
      <c r="P296" s="350">
        <f t="shared" si="108"/>
        <v>0</v>
      </c>
    </row>
    <row r="297" spans="1:16" s="212" customFormat="1" ht="12" hidden="1" thickBot="1">
      <c r="A297" s="219"/>
      <c r="B297" s="208"/>
      <c r="C297" s="210" t="s">
        <v>358</v>
      </c>
      <c r="D297" s="211" t="s">
        <v>359</v>
      </c>
      <c r="E297" s="350">
        <v>99</v>
      </c>
      <c r="F297" s="350">
        <f>SUM(G297+M297)</f>
        <v>0</v>
      </c>
      <c r="G297" s="320"/>
      <c r="H297" s="320"/>
      <c r="I297" s="320"/>
      <c r="J297" s="320"/>
      <c r="K297" s="320"/>
      <c r="L297" s="320"/>
      <c r="M297" s="321"/>
      <c r="N297" s="350">
        <f t="shared" si="108"/>
        <v>0</v>
      </c>
      <c r="O297" s="350">
        <f t="shared" si="108"/>
        <v>0</v>
      </c>
      <c r="P297" s="350">
        <f t="shared" si="108"/>
        <v>0</v>
      </c>
    </row>
    <row r="298" spans="1:16" s="202" customFormat="1" ht="12.75" hidden="1" thickBot="1">
      <c r="A298" s="195" t="s">
        <v>219</v>
      </c>
      <c r="B298" s="196"/>
      <c r="C298" s="251"/>
      <c r="D298" s="252" t="s">
        <v>220</v>
      </c>
      <c r="E298" s="366">
        <f aca="true" t="shared" si="109" ref="E298:P298">SUM(E299)</f>
        <v>72740</v>
      </c>
      <c r="F298" s="366">
        <f t="shared" si="109"/>
        <v>72886</v>
      </c>
      <c r="G298" s="330">
        <f t="shared" si="109"/>
        <v>72886</v>
      </c>
      <c r="H298" s="330">
        <f t="shared" si="109"/>
        <v>60824</v>
      </c>
      <c r="I298" s="330">
        <f t="shared" si="109"/>
        <v>12062</v>
      </c>
      <c r="J298" s="330">
        <f t="shared" si="109"/>
        <v>0</v>
      </c>
      <c r="K298" s="330">
        <f t="shared" si="109"/>
        <v>0</v>
      </c>
      <c r="L298" s="330">
        <f t="shared" si="109"/>
        <v>0</v>
      </c>
      <c r="M298" s="331">
        <f t="shared" si="109"/>
        <v>0</v>
      </c>
      <c r="N298" s="366">
        <f t="shared" si="109"/>
        <v>0</v>
      </c>
      <c r="O298" s="366">
        <f t="shared" si="109"/>
        <v>0</v>
      </c>
      <c r="P298" s="366">
        <f t="shared" si="109"/>
        <v>0</v>
      </c>
    </row>
    <row r="299" spans="1:16" s="202" customFormat="1" ht="12.75" hidden="1" thickBot="1">
      <c r="A299" s="250"/>
      <c r="B299" s="144" t="s">
        <v>221</v>
      </c>
      <c r="C299" s="144"/>
      <c r="D299" s="178" t="s">
        <v>222</v>
      </c>
      <c r="E299" s="352">
        <f>SUM(E300:E302)</f>
        <v>72740</v>
      </c>
      <c r="F299" s="352">
        <f>SUM(F300:F302)</f>
        <v>72886</v>
      </c>
      <c r="G299" s="332">
        <f aca="true" t="shared" si="110" ref="G299:M299">SUM(G300+G301+G302)</f>
        <v>72886</v>
      </c>
      <c r="H299" s="332">
        <f t="shared" si="110"/>
        <v>60824</v>
      </c>
      <c r="I299" s="332">
        <f t="shared" si="110"/>
        <v>12062</v>
      </c>
      <c r="J299" s="332">
        <f t="shared" si="110"/>
        <v>0</v>
      </c>
      <c r="K299" s="332">
        <f t="shared" si="110"/>
        <v>0</v>
      </c>
      <c r="L299" s="332">
        <f t="shared" si="110"/>
        <v>0</v>
      </c>
      <c r="M299" s="333">
        <f t="shared" si="110"/>
        <v>0</v>
      </c>
      <c r="N299" s="352">
        <f>SUM(N300:N302)</f>
        <v>0</v>
      </c>
      <c r="O299" s="352">
        <f>SUM(O300:O302)</f>
        <v>0</v>
      </c>
      <c r="P299" s="352">
        <f>SUM(P300:P302)</f>
        <v>0</v>
      </c>
    </row>
    <row r="300" spans="1:16" s="212" customFormat="1" ht="12" hidden="1" thickBot="1">
      <c r="A300" s="199"/>
      <c r="B300" s="204"/>
      <c r="C300" s="210" t="s">
        <v>368</v>
      </c>
      <c r="D300" s="211" t="s">
        <v>369</v>
      </c>
      <c r="E300" s="350">
        <v>60779</v>
      </c>
      <c r="F300" s="350">
        <f>SUM(G300+M300)</f>
        <v>60824</v>
      </c>
      <c r="G300" s="320">
        <f>SUM(H300)</f>
        <v>60824</v>
      </c>
      <c r="H300" s="320">
        <v>60824</v>
      </c>
      <c r="I300" s="320"/>
      <c r="J300" s="320"/>
      <c r="K300" s="320"/>
      <c r="L300" s="320"/>
      <c r="M300" s="321"/>
      <c r="N300" s="350">
        <f aca="true" t="shared" si="111" ref="N300:P302">SUM(O300+U300)</f>
        <v>0</v>
      </c>
      <c r="O300" s="350">
        <f t="shared" si="111"/>
        <v>0</v>
      </c>
      <c r="P300" s="350">
        <f t="shared" si="111"/>
        <v>0</v>
      </c>
    </row>
    <row r="301" spans="1:16" s="212" customFormat="1" ht="12" hidden="1" thickBot="1">
      <c r="A301" s="199"/>
      <c r="B301" s="208"/>
      <c r="C301" s="210" t="s">
        <v>372</v>
      </c>
      <c r="D301" s="211" t="s">
        <v>373</v>
      </c>
      <c r="E301" s="350">
        <v>10472</v>
      </c>
      <c r="F301" s="350">
        <f>SUM(G301+M301)</f>
        <v>10571</v>
      </c>
      <c r="G301" s="320">
        <f>SUM(I301)</f>
        <v>10571</v>
      </c>
      <c r="H301" s="320"/>
      <c r="I301" s="320">
        <v>10571</v>
      </c>
      <c r="J301" s="320"/>
      <c r="K301" s="320"/>
      <c r="L301" s="320"/>
      <c r="M301" s="321"/>
      <c r="N301" s="350">
        <f t="shared" si="111"/>
        <v>0</v>
      </c>
      <c r="O301" s="350">
        <f t="shared" si="111"/>
        <v>0</v>
      </c>
      <c r="P301" s="350">
        <f t="shared" si="111"/>
        <v>0</v>
      </c>
    </row>
    <row r="302" spans="1:16" s="212" customFormat="1" ht="12" hidden="1" thickBot="1">
      <c r="A302" s="199"/>
      <c r="B302" s="220"/>
      <c r="C302" s="210" t="s">
        <v>374</v>
      </c>
      <c r="D302" s="211" t="s">
        <v>375</v>
      </c>
      <c r="E302" s="350">
        <v>1489</v>
      </c>
      <c r="F302" s="350">
        <f>SUM(G302+M302)</f>
        <v>1491</v>
      </c>
      <c r="G302" s="320">
        <f>SUM(I302)</f>
        <v>1491</v>
      </c>
      <c r="H302" s="320"/>
      <c r="I302" s="320">
        <v>1491</v>
      </c>
      <c r="J302" s="320"/>
      <c r="K302" s="320"/>
      <c r="L302" s="320"/>
      <c r="M302" s="321"/>
      <c r="N302" s="350">
        <f t="shared" si="111"/>
        <v>0</v>
      </c>
      <c r="O302" s="350">
        <f t="shared" si="111"/>
        <v>0</v>
      </c>
      <c r="P302" s="350">
        <f t="shared" si="111"/>
        <v>0</v>
      </c>
    </row>
    <row r="303" spans="1:16" s="202" customFormat="1" ht="36.75" hidden="1" thickBot="1">
      <c r="A303" s="195" t="s">
        <v>236</v>
      </c>
      <c r="B303" s="196"/>
      <c r="C303" s="196"/>
      <c r="D303" s="249" t="s">
        <v>237</v>
      </c>
      <c r="E303" s="351">
        <f aca="true" t="shared" si="112" ref="E303:M303">SUM(E304+E308)</f>
        <v>18394</v>
      </c>
      <c r="F303" s="351">
        <f t="shared" si="112"/>
        <v>800</v>
      </c>
      <c r="G303" s="330">
        <f t="shared" si="112"/>
        <v>800</v>
      </c>
      <c r="H303" s="330">
        <f t="shared" si="112"/>
        <v>0</v>
      </c>
      <c r="I303" s="330">
        <f t="shared" si="112"/>
        <v>0</v>
      </c>
      <c r="J303" s="330">
        <f t="shared" si="112"/>
        <v>0</v>
      </c>
      <c r="K303" s="330">
        <f t="shared" si="112"/>
        <v>0</v>
      </c>
      <c r="L303" s="330">
        <f t="shared" si="112"/>
        <v>0</v>
      </c>
      <c r="M303" s="331">
        <f t="shared" si="112"/>
        <v>0</v>
      </c>
      <c r="N303" s="351">
        <f>SUM(N304+N308)</f>
        <v>0</v>
      </c>
      <c r="O303" s="351">
        <f>SUM(O304+O308)</f>
        <v>0</v>
      </c>
      <c r="P303" s="351">
        <f>SUM(P304+P308)</f>
        <v>0</v>
      </c>
    </row>
    <row r="304" spans="1:16" s="202" customFormat="1" ht="24.75" hidden="1" thickBot="1">
      <c r="A304" s="250"/>
      <c r="B304" s="144" t="s">
        <v>238</v>
      </c>
      <c r="C304" s="144"/>
      <c r="D304" s="181" t="s">
        <v>468</v>
      </c>
      <c r="E304" s="352">
        <f>SUM(E305:E307)</f>
        <v>800</v>
      </c>
      <c r="F304" s="352">
        <f>SUM(F305:F307)</f>
        <v>800</v>
      </c>
      <c r="G304" s="332">
        <f aca="true" t="shared" si="113" ref="G304:M304">SUM(G305+G306+G307)</f>
        <v>800</v>
      </c>
      <c r="H304" s="332">
        <f t="shared" si="113"/>
        <v>0</v>
      </c>
      <c r="I304" s="332">
        <f t="shared" si="113"/>
        <v>0</v>
      </c>
      <c r="J304" s="332">
        <f t="shared" si="113"/>
        <v>0</v>
      </c>
      <c r="K304" s="332">
        <f t="shared" si="113"/>
        <v>0</v>
      </c>
      <c r="L304" s="332">
        <f t="shared" si="113"/>
        <v>0</v>
      </c>
      <c r="M304" s="333">
        <f t="shared" si="113"/>
        <v>0</v>
      </c>
      <c r="N304" s="352">
        <f>SUM(N305:N307)</f>
        <v>0</v>
      </c>
      <c r="O304" s="352">
        <f>SUM(O305:O307)</f>
        <v>0</v>
      </c>
      <c r="P304" s="352">
        <f>SUM(P305:P307)</f>
        <v>0</v>
      </c>
    </row>
    <row r="305" spans="1:16" s="212" customFormat="1" ht="12" hidden="1" thickBot="1">
      <c r="A305" s="199"/>
      <c r="B305" s="240"/>
      <c r="C305" s="210" t="s">
        <v>358</v>
      </c>
      <c r="D305" s="211" t="s">
        <v>359</v>
      </c>
      <c r="E305" s="350">
        <v>680</v>
      </c>
      <c r="F305" s="350">
        <f>SUM(G305+M305)</f>
        <v>600</v>
      </c>
      <c r="G305" s="320">
        <v>600</v>
      </c>
      <c r="H305" s="320"/>
      <c r="I305" s="320"/>
      <c r="J305" s="320"/>
      <c r="K305" s="320"/>
      <c r="L305" s="320"/>
      <c r="M305" s="321"/>
      <c r="N305" s="350">
        <f aca="true" t="shared" si="114" ref="N305:P307">SUM(O305+U305)</f>
        <v>0</v>
      </c>
      <c r="O305" s="350">
        <f t="shared" si="114"/>
        <v>0</v>
      </c>
      <c r="P305" s="350">
        <f t="shared" si="114"/>
        <v>0</v>
      </c>
    </row>
    <row r="306" spans="1:16" s="212" customFormat="1" ht="12" hidden="1" thickBot="1">
      <c r="A306" s="199"/>
      <c r="B306" s="200"/>
      <c r="C306" s="210" t="s">
        <v>360</v>
      </c>
      <c r="D306" s="211" t="s">
        <v>361</v>
      </c>
      <c r="E306" s="350">
        <v>120</v>
      </c>
      <c r="F306" s="350">
        <f>SUM(G306+M306)</f>
        <v>0</v>
      </c>
      <c r="G306" s="320"/>
      <c r="H306" s="320"/>
      <c r="I306" s="320"/>
      <c r="J306" s="320"/>
      <c r="K306" s="320"/>
      <c r="L306" s="320"/>
      <c r="M306" s="321"/>
      <c r="N306" s="350">
        <f t="shared" si="114"/>
        <v>0</v>
      </c>
      <c r="O306" s="350">
        <f t="shared" si="114"/>
        <v>0</v>
      </c>
      <c r="P306" s="350">
        <f t="shared" si="114"/>
        <v>0</v>
      </c>
    </row>
    <row r="307" spans="1:16" s="212" customFormat="1" ht="23.25" hidden="1" thickBot="1">
      <c r="A307" s="205"/>
      <c r="B307" s="208"/>
      <c r="C307" s="210" t="s">
        <v>475</v>
      </c>
      <c r="D307" s="214" t="s">
        <v>482</v>
      </c>
      <c r="E307" s="350">
        <v>0</v>
      </c>
      <c r="F307" s="350">
        <f>SUM(G307+M307)</f>
        <v>200</v>
      </c>
      <c r="G307" s="320">
        <v>200</v>
      </c>
      <c r="H307" s="320"/>
      <c r="I307" s="320"/>
      <c r="J307" s="320"/>
      <c r="K307" s="320"/>
      <c r="L307" s="320"/>
      <c r="M307" s="321"/>
      <c r="N307" s="350">
        <f t="shared" si="114"/>
        <v>0</v>
      </c>
      <c r="O307" s="350">
        <f t="shared" si="114"/>
        <v>0</v>
      </c>
      <c r="P307" s="350">
        <f t="shared" si="114"/>
        <v>0</v>
      </c>
    </row>
    <row r="308" spans="1:16" s="247" customFormat="1" ht="48.75" hidden="1" thickBot="1">
      <c r="A308" s="244"/>
      <c r="B308" s="245" t="s">
        <v>336</v>
      </c>
      <c r="C308" s="245"/>
      <c r="D308" s="246" t="s">
        <v>337</v>
      </c>
      <c r="E308" s="349">
        <f aca="true" t="shared" si="115" ref="E308:M308">SUM(E309:E315)</f>
        <v>17594</v>
      </c>
      <c r="F308" s="349">
        <f t="shared" si="115"/>
        <v>0</v>
      </c>
      <c r="G308" s="334">
        <f t="shared" si="115"/>
        <v>0</v>
      </c>
      <c r="H308" s="334">
        <f t="shared" si="115"/>
        <v>0</v>
      </c>
      <c r="I308" s="334">
        <f t="shared" si="115"/>
        <v>0</v>
      </c>
      <c r="J308" s="334">
        <f t="shared" si="115"/>
        <v>0</v>
      </c>
      <c r="K308" s="334">
        <f t="shared" si="115"/>
        <v>0</v>
      </c>
      <c r="L308" s="334">
        <f t="shared" si="115"/>
        <v>0</v>
      </c>
      <c r="M308" s="335">
        <f t="shared" si="115"/>
        <v>0</v>
      </c>
      <c r="N308" s="349">
        <f>SUM(N309:N315)</f>
        <v>0</v>
      </c>
      <c r="O308" s="349">
        <f>SUM(O309:O315)</f>
        <v>0</v>
      </c>
      <c r="P308" s="349">
        <f>SUM(P309:P315)</f>
        <v>0</v>
      </c>
    </row>
    <row r="309" spans="1:16" s="222" customFormat="1" ht="12" hidden="1" thickBot="1">
      <c r="A309" s="203"/>
      <c r="B309" s="224"/>
      <c r="C309" s="118" t="s">
        <v>387</v>
      </c>
      <c r="D309" s="179" t="s">
        <v>388</v>
      </c>
      <c r="E309" s="353">
        <v>9960</v>
      </c>
      <c r="F309" s="350">
        <f aca="true" t="shared" si="116" ref="F309:F315">SUM(G309+M309)</f>
        <v>0</v>
      </c>
      <c r="G309" s="325"/>
      <c r="H309" s="325"/>
      <c r="I309" s="325"/>
      <c r="J309" s="325"/>
      <c r="K309" s="325"/>
      <c r="L309" s="325"/>
      <c r="M309" s="326"/>
      <c r="N309" s="350">
        <f aca="true" t="shared" si="117" ref="N309:P315">SUM(O309+U309)</f>
        <v>0</v>
      </c>
      <c r="O309" s="350">
        <f t="shared" si="117"/>
        <v>0</v>
      </c>
      <c r="P309" s="350">
        <f t="shared" si="117"/>
        <v>0</v>
      </c>
    </row>
    <row r="310" spans="1:16" s="222" customFormat="1" ht="12" hidden="1" thickBot="1">
      <c r="A310" s="241"/>
      <c r="B310" s="224"/>
      <c r="C310" s="104" t="s">
        <v>372</v>
      </c>
      <c r="D310" s="179" t="s">
        <v>373</v>
      </c>
      <c r="E310" s="350">
        <v>280</v>
      </c>
      <c r="F310" s="350">
        <f t="shared" si="116"/>
        <v>0</v>
      </c>
      <c r="G310" s="325"/>
      <c r="H310" s="325"/>
      <c r="I310" s="325"/>
      <c r="J310" s="325"/>
      <c r="K310" s="325"/>
      <c r="L310" s="325"/>
      <c r="M310" s="326"/>
      <c r="N310" s="350">
        <f t="shared" si="117"/>
        <v>0</v>
      </c>
      <c r="O310" s="350">
        <f t="shared" si="117"/>
        <v>0</v>
      </c>
      <c r="P310" s="350">
        <f t="shared" si="117"/>
        <v>0</v>
      </c>
    </row>
    <row r="311" spans="1:16" s="222" customFormat="1" ht="12" hidden="1" thickBot="1">
      <c r="A311" s="241"/>
      <c r="B311" s="224"/>
      <c r="C311" s="104" t="s">
        <v>374</v>
      </c>
      <c r="D311" s="179" t="s">
        <v>375</v>
      </c>
      <c r="E311" s="350">
        <v>40</v>
      </c>
      <c r="F311" s="350">
        <f t="shared" si="116"/>
        <v>0</v>
      </c>
      <c r="G311" s="325"/>
      <c r="H311" s="325"/>
      <c r="I311" s="325"/>
      <c r="J311" s="325"/>
      <c r="K311" s="325"/>
      <c r="L311" s="325"/>
      <c r="M311" s="326"/>
      <c r="N311" s="350">
        <f t="shared" si="117"/>
        <v>0</v>
      </c>
      <c r="O311" s="350">
        <f t="shared" si="117"/>
        <v>0</v>
      </c>
      <c r="P311" s="350">
        <f t="shared" si="117"/>
        <v>0</v>
      </c>
    </row>
    <row r="312" spans="1:16" s="222" customFormat="1" ht="12" hidden="1" thickBot="1">
      <c r="A312" s="223"/>
      <c r="B312" s="224"/>
      <c r="C312" s="104" t="s">
        <v>394</v>
      </c>
      <c r="D312" s="179" t="s">
        <v>395</v>
      </c>
      <c r="E312" s="350">
        <v>2060</v>
      </c>
      <c r="F312" s="350">
        <f t="shared" si="116"/>
        <v>0</v>
      </c>
      <c r="G312" s="325"/>
      <c r="H312" s="325"/>
      <c r="I312" s="325"/>
      <c r="J312" s="325"/>
      <c r="K312" s="325"/>
      <c r="L312" s="325"/>
      <c r="M312" s="326"/>
      <c r="N312" s="350">
        <f t="shared" si="117"/>
        <v>0</v>
      </c>
      <c r="O312" s="350">
        <f t="shared" si="117"/>
        <v>0</v>
      </c>
      <c r="P312" s="350">
        <f t="shared" si="117"/>
        <v>0</v>
      </c>
    </row>
    <row r="313" spans="1:16" s="222" customFormat="1" ht="12" hidden="1" thickBot="1">
      <c r="A313" s="203"/>
      <c r="B313" s="224"/>
      <c r="C313" s="104" t="s">
        <v>358</v>
      </c>
      <c r="D313" s="179" t="s">
        <v>359</v>
      </c>
      <c r="E313" s="350">
        <v>2754</v>
      </c>
      <c r="F313" s="350">
        <f t="shared" si="116"/>
        <v>0</v>
      </c>
      <c r="G313" s="325"/>
      <c r="H313" s="325"/>
      <c r="I313" s="325"/>
      <c r="J313" s="325"/>
      <c r="K313" s="325"/>
      <c r="L313" s="325"/>
      <c r="M313" s="326"/>
      <c r="N313" s="350">
        <f t="shared" si="117"/>
        <v>0</v>
      </c>
      <c r="O313" s="350">
        <f t="shared" si="117"/>
        <v>0</v>
      </c>
      <c r="P313" s="350">
        <f t="shared" si="117"/>
        <v>0</v>
      </c>
    </row>
    <row r="314" spans="1:16" s="222" customFormat="1" ht="12" hidden="1" thickBot="1">
      <c r="A314" s="231"/>
      <c r="B314" s="185"/>
      <c r="C314" s="104" t="s">
        <v>360</v>
      </c>
      <c r="D314" s="179" t="s">
        <v>361</v>
      </c>
      <c r="E314" s="350">
        <v>1200</v>
      </c>
      <c r="F314" s="350">
        <f t="shared" si="116"/>
        <v>0</v>
      </c>
      <c r="G314" s="325"/>
      <c r="H314" s="325"/>
      <c r="I314" s="325"/>
      <c r="J314" s="325"/>
      <c r="K314" s="325"/>
      <c r="L314" s="325"/>
      <c r="M314" s="326"/>
      <c r="N314" s="350">
        <f t="shared" si="117"/>
        <v>0</v>
      </c>
      <c r="O314" s="350">
        <f t="shared" si="117"/>
        <v>0</v>
      </c>
      <c r="P314" s="350">
        <f t="shared" si="117"/>
        <v>0</v>
      </c>
    </row>
    <row r="315" spans="1:16" s="222" customFormat="1" ht="12" hidden="1" thickBot="1">
      <c r="A315" s="231"/>
      <c r="B315" s="242"/>
      <c r="C315" s="104" t="s">
        <v>389</v>
      </c>
      <c r="D315" s="179" t="s">
        <v>390</v>
      </c>
      <c r="E315" s="350">
        <v>1300</v>
      </c>
      <c r="F315" s="350">
        <f t="shared" si="116"/>
        <v>0</v>
      </c>
      <c r="G315" s="325"/>
      <c r="H315" s="325"/>
      <c r="I315" s="325"/>
      <c r="J315" s="325"/>
      <c r="K315" s="325"/>
      <c r="L315" s="325"/>
      <c r="M315" s="326"/>
      <c r="N315" s="350">
        <f t="shared" si="117"/>
        <v>0</v>
      </c>
      <c r="O315" s="350">
        <f t="shared" si="117"/>
        <v>0</v>
      </c>
      <c r="P315" s="350">
        <f t="shared" si="117"/>
        <v>0</v>
      </c>
    </row>
    <row r="316" spans="1:16" s="202" customFormat="1" ht="12.75" hidden="1" thickBot="1">
      <c r="A316" s="195" t="s">
        <v>499</v>
      </c>
      <c r="B316" s="196"/>
      <c r="C316" s="196"/>
      <c r="D316" s="249" t="s">
        <v>500</v>
      </c>
      <c r="E316" s="351">
        <f aca="true" t="shared" si="118" ref="E316:P316">SUM(E317)</f>
        <v>0</v>
      </c>
      <c r="F316" s="351">
        <f t="shared" si="118"/>
        <v>1000</v>
      </c>
      <c r="G316" s="330">
        <f t="shared" si="118"/>
        <v>1000</v>
      </c>
      <c r="H316" s="330">
        <f t="shared" si="118"/>
        <v>0</v>
      </c>
      <c r="I316" s="330">
        <f t="shared" si="118"/>
        <v>0</v>
      </c>
      <c r="J316" s="330">
        <f t="shared" si="118"/>
        <v>0</v>
      </c>
      <c r="K316" s="330">
        <f t="shared" si="118"/>
        <v>0</v>
      </c>
      <c r="L316" s="330">
        <f t="shared" si="118"/>
        <v>0</v>
      </c>
      <c r="M316" s="331">
        <f t="shared" si="118"/>
        <v>0</v>
      </c>
      <c r="N316" s="351">
        <f t="shared" si="118"/>
        <v>0</v>
      </c>
      <c r="O316" s="351">
        <f t="shared" si="118"/>
        <v>0</v>
      </c>
      <c r="P316" s="351">
        <f t="shared" si="118"/>
        <v>0</v>
      </c>
    </row>
    <row r="317" spans="1:16" s="202" customFormat="1" ht="12.75" hidden="1" thickBot="1">
      <c r="A317" s="250"/>
      <c r="B317" s="144" t="s">
        <v>532</v>
      </c>
      <c r="C317" s="144"/>
      <c r="D317" s="178" t="s">
        <v>501</v>
      </c>
      <c r="E317" s="352">
        <f>SUM(E318:E319)</f>
        <v>0</v>
      </c>
      <c r="F317" s="352">
        <f>SUM(F318:F319)</f>
        <v>1000</v>
      </c>
      <c r="G317" s="332">
        <f aca="true" t="shared" si="119" ref="G317:M317">SUM(G318+G319)</f>
        <v>1000</v>
      </c>
      <c r="H317" s="332">
        <f t="shared" si="119"/>
        <v>0</v>
      </c>
      <c r="I317" s="332">
        <f t="shared" si="119"/>
        <v>0</v>
      </c>
      <c r="J317" s="332">
        <f t="shared" si="119"/>
        <v>0</v>
      </c>
      <c r="K317" s="332">
        <f t="shared" si="119"/>
        <v>0</v>
      </c>
      <c r="L317" s="332">
        <f t="shared" si="119"/>
        <v>0</v>
      </c>
      <c r="M317" s="333">
        <f t="shared" si="119"/>
        <v>0</v>
      </c>
      <c r="N317" s="352">
        <f>SUM(N318:N319)</f>
        <v>0</v>
      </c>
      <c r="O317" s="352">
        <f>SUM(O318:O319)</f>
        <v>0</v>
      </c>
      <c r="P317" s="352">
        <f>SUM(P318:P319)</f>
        <v>0</v>
      </c>
    </row>
    <row r="318" spans="1:16" s="222" customFormat="1" ht="12" hidden="1" thickBot="1">
      <c r="A318" s="203"/>
      <c r="B318" s="224"/>
      <c r="C318" s="104" t="s">
        <v>358</v>
      </c>
      <c r="D318" s="179" t="s">
        <v>359</v>
      </c>
      <c r="E318" s="350">
        <v>0</v>
      </c>
      <c r="F318" s="350">
        <f>SUM(G318+M318)</f>
        <v>500</v>
      </c>
      <c r="G318" s="325">
        <v>500</v>
      </c>
      <c r="H318" s="325"/>
      <c r="I318" s="325"/>
      <c r="J318" s="325"/>
      <c r="K318" s="325"/>
      <c r="L318" s="325"/>
      <c r="M318" s="326"/>
      <c r="N318" s="350">
        <f aca="true" t="shared" si="120" ref="N318:P319">SUM(O318+U318)</f>
        <v>0</v>
      </c>
      <c r="O318" s="350">
        <f t="shared" si="120"/>
        <v>0</v>
      </c>
      <c r="P318" s="350">
        <f t="shared" si="120"/>
        <v>0</v>
      </c>
    </row>
    <row r="319" spans="1:16" s="212" customFormat="1" ht="12" hidden="1" thickBot="1">
      <c r="A319" s="219"/>
      <c r="B319" s="237"/>
      <c r="C319" s="210" t="s">
        <v>360</v>
      </c>
      <c r="D319" s="211" t="s">
        <v>361</v>
      </c>
      <c r="E319" s="350">
        <v>0</v>
      </c>
      <c r="F319" s="350">
        <f>SUM(G319+M319)</f>
        <v>500</v>
      </c>
      <c r="G319" s="320">
        <v>500</v>
      </c>
      <c r="H319" s="320"/>
      <c r="I319" s="320"/>
      <c r="J319" s="320"/>
      <c r="K319" s="320"/>
      <c r="L319" s="320"/>
      <c r="M319" s="321"/>
      <c r="N319" s="350">
        <f t="shared" si="120"/>
        <v>0</v>
      </c>
      <c r="O319" s="350">
        <f t="shared" si="120"/>
        <v>0</v>
      </c>
      <c r="P319" s="350">
        <f t="shared" si="120"/>
        <v>0</v>
      </c>
    </row>
    <row r="320" spans="1:16" s="202" customFormat="1" ht="24.75" hidden="1" thickBot="1">
      <c r="A320" s="195" t="s">
        <v>240</v>
      </c>
      <c r="B320" s="196"/>
      <c r="C320" s="196"/>
      <c r="D320" s="249" t="s">
        <v>241</v>
      </c>
      <c r="E320" s="351">
        <f aca="true" t="shared" si="121" ref="E320:P320">SUM(E321)</f>
        <v>300</v>
      </c>
      <c r="F320" s="351">
        <f t="shared" si="121"/>
        <v>300</v>
      </c>
      <c r="G320" s="330">
        <f t="shared" si="121"/>
        <v>300</v>
      </c>
      <c r="H320" s="330">
        <f t="shared" si="121"/>
        <v>0</v>
      </c>
      <c r="I320" s="330">
        <f t="shared" si="121"/>
        <v>0</v>
      </c>
      <c r="J320" s="330">
        <f t="shared" si="121"/>
        <v>0</v>
      </c>
      <c r="K320" s="330">
        <f t="shared" si="121"/>
        <v>0</v>
      </c>
      <c r="L320" s="330">
        <f t="shared" si="121"/>
        <v>0</v>
      </c>
      <c r="M320" s="331">
        <f t="shared" si="121"/>
        <v>0</v>
      </c>
      <c r="N320" s="351">
        <f t="shared" si="121"/>
        <v>0</v>
      </c>
      <c r="O320" s="351">
        <f t="shared" si="121"/>
        <v>0</v>
      </c>
      <c r="P320" s="351">
        <f t="shared" si="121"/>
        <v>0</v>
      </c>
    </row>
    <row r="321" spans="1:16" s="202" customFormat="1" ht="12.75" hidden="1" thickBot="1">
      <c r="A321" s="250"/>
      <c r="B321" s="144" t="s">
        <v>469</v>
      </c>
      <c r="C321" s="144"/>
      <c r="D321" s="178" t="s">
        <v>243</v>
      </c>
      <c r="E321" s="352">
        <f>SUM(E322:E323)</f>
        <v>300</v>
      </c>
      <c r="F321" s="352">
        <f>SUM(F322:F323)</f>
        <v>300</v>
      </c>
      <c r="G321" s="332">
        <f aca="true" t="shared" si="122" ref="G321:M321">SUM(G322+G323)</f>
        <v>300</v>
      </c>
      <c r="H321" s="332">
        <f t="shared" si="122"/>
        <v>0</v>
      </c>
      <c r="I321" s="332">
        <f t="shared" si="122"/>
        <v>0</v>
      </c>
      <c r="J321" s="332">
        <f t="shared" si="122"/>
        <v>0</v>
      </c>
      <c r="K321" s="332">
        <f t="shared" si="122"/>
        <v>0</v>
      </c>
      <c r="L321" s="332">
        <f t="shared" si="122"/>
        <v>0</v>
      </c>
      <c r="M321" s="333">
        <f t="shared" si="122"/>
        <v>0</v>
      </c>
      <c r="N321" s="352">
        <f>SUM(N322:N323)</f>
        <v>0</v>
      </c>
      <c r="O321" s="352">
        <f>SUM(O322:O323)</f>
        <v>0</v>
      </c>
      <c r="P321" s="352">
        <f>SUM(P322:P323)</f>
        <v>0</v>
      </c>
    </row>
    <row r="322" spans="1:16" s="222" customFormat="1" ht="12" hidden="1" thickBot="1">
      <c r="A322" s="203"/>
      <c r="B322" s="224"/>
      <c r="C322" s="104" t="s">
        <v>358</v>
      </c>
      <c r="D322" s="179" t="s">
        <v>359</v>
      </c>
      <c r="E322" s="350">
        <v>50</v>
      </c>
      <c r="F322" s="350">
        <f>SUM(G322+M322)</f>
        <v>50</v>
      </c>
      <c r="G322" s="325">
        <v>50</v>
      </c>
      <c r="H322" s="325"/>
      <c r="I322" s="325"/>
      <c r="J322" s="325"/>
      <c r="K322" s="325"/>
      <c r="L322" s="325"/>
      <c r="M322" s="326"/>
      <c r="N322" s="350">
        <f aca="true" t="shared" si="123" ref="N322:P323">SUM(O322+U322)</f>
        <v>0</v>
      </c>
      <c r="O322" s="350">
        <f t="shared" si="123"/>
        <v>0</v>
      </c>
      <c r="P322" s="350">
        <f t="shared" si="123"/>
        <v>0</v>
      </c>
    </row>
    <row r="323" spans="1:16" s="212" customFormat="1" ht="12" hidden="1" thickBot="1">
      <c r="A323" s="219"/>
      <c r="B323" s="237"/>
      <c r="C323" s="210" t="s">
        <v>360</v>
      </c>
      <c r="D323" s="211" t="s">
        <v>361</v>
      </c>
      <c r="E323" s="350">
        <v>250</v>
      </c>
      <c r="F323" s="350">
        <f>SUM(G323+M323)</f>
        <v>250</v>
      </c>
      <c r="G323" s="320">
        <v>250</v>
      </c>
      <c r="H323" s="320"/>
      <c r="I323" s="320"/>
      <c r="J323" s="320"/>
      <c r="K323" s="320"/>
      <c r="L323" s="320"/>
      <c r="M323" s="321"/>
      <c r="N323" s="350">
        <f t="shared" si="123"/>
        <v>0</v>
      </c>
      <c r="O323" s="350">
        <f t="shared" si="123"/>
        <v>0</v>
      </c>
      <c r="P323" s="350">
        <f t="shared" si="123"/>
        <v>0</v>
      </c>
    </row>
    <row r="324" spans="1:16" s="202" customFormat="1" ht="12.75" hidden="1" thickBot="1">
      <c r="A324" s="195" t="s">
        <v>309</v>
      </c>
      <c r="B324" s="196"/>
      <c r="C324" s="196"/>
      <c r="D324" s="197" t="s">
        <v>310</v>
      </c>
      <c r="E324" s="351">
        <f aca="true" t="shared" si="124" ref="E324:M324">SUM(E325+E339+E341+E343+E345)</f>
        <v>1282283</v>
      </c>
      <c r="F324" s="351">
        <f t="shared" si="124"/>
        <v>1476000</v>
      </c>
      <c r="G324" s="330">
        <f t="shared" si="124"/>
        <v>1476000</v>
      </c>
      <c r="H324" s="330">
        <f t="shared" si="124"/>
        <v>18294</v>
      </c>
      <c r="I324" s="330">
        <f t="shared" si="124"/>
        <v>3629</v>
      </c>
      <c r="J324" s="330">
        <f t="shared" si="124"/>
        <v>0</v>
      </c>
      <c r="K324" s="330">
        <f t="shared" si="124"/>
        <v>0</v>
      </c>
      <c r="L324" s="330">
        <f t="shared" si="124"/>
        <v>0</v>
      </c>
      <c r="M324" s="331">
        <f t="shared" si="124"/>
        <v>0</v>
      </c>
      <c r="N324" s="351">
        <f>SUM(N325+N339+N341+N343+N345)</f>
        <v>0</v>
      </c>
      <c r="O324" s="351">
        <f>SUM(O325+O339+O341+O343+O345)</f>
        <v>0</v>
      </c>
      <c r="P324" s="351">
        <f>SUM(P325+P339+P341+P343+P345)</f>
        <v>0</v>
      </c>
    </row>
    <row r="325" spans="1:16" s="202" customFormat="1" ht="24.75" hidden="1" thickBot="1">
      <c r="A325" s="198"/>
      <c r="B325" s="186" t="s">
        <v>313</v>
      </c>
      <c r="C325" s="186"/>
      <c r="D325" s="187" t="s">
        <v>314</v>
      </c>
      <c r="E325" s="352">
        <f aca="true" t="shared" si="125" ref="E325:M325">SUM(E326:E338)</f>
        <v>1114320</v>
      </c>
      <c r="F325" s="352">
        <f t="shared" si="125"/>
        <v>1428000</v>
      </c>
      <c r="G325" s="332">
        <f t="shared" si="125"/>
        <v>1428000</v>
      </c>
      <c r="H325" s="332">
        <f t="shared" si="125"/>
        <v>18294</v>
      </c>
      <c r="I325" s="332">
        <f t="shared" si="125"/>
        <v>3629</v>
      </c>
      <c r="J325" s="332">
        <f t="shared" si="125"/>
        <v>0</v>
      </c>
      <c r="K325" s="332">
        <f t="shared" si="125"/>
        <v>0</v>
      </c>
      <c r="L325" s="332">
        <f t="shared" si="125"/>
        <v>0</v>
      </c>
      <c r="M325" s="333">
        <f t="shared" si="125"/>
        <v>0</v>
      </c>
      <c r="N325" s="352">
        <f>SUM(N326:N338)</f>
        <v>0</v>
      </c>
      <c r="O325" s="352">
        <f>SUM(O326:O338)</f>
        <v>0</v>
      </c>
      <c r="P325" s="352">
        <f>SUM(P326:P338)</f>
        <v>0</v>
      </c>
    </row>
    <row r="326" spans="1:16" s="212" customFormat="1" ht="12" hidden="1" thickBot="1">
      <c r="A326" s="219"/>
      <c r="B326" s="204"/>
      <c r="C326" s="210" t="s">
        <v>366</v>
      </c>
      <c r="D326" s="211" t="s">
        <v>367</v>
      </c>
      <c r="E326" s="350">
        <v>7</v>
      </c>
      <c r="F326" s="350">
        <f aca="true" t="shared" si="126" ref="F326:F333">SUM(G326+M326)</f>
        <v>0</v>
      </c>
      <c r="G326" s="320">
        <v>0</v>
      </c>
      <c r="H326" s="320"/>
      <c r="I326" s="320"/>
      <c r="J326" s="320"/>
      <c r="K326" s="320"/>
      <c r="L326" s="320"/>
      <c r="M326" s="321"/>
      <c r="N326" s="350">
        <f aca="true" t="shared" si="127" ref="N326:P333">SUM(O326+U326)</f>
        <v>0</v>
      </c>
      <c r="O326" s="350">
        <f t="shared" si="127"/>
        <v>0</v>
      </c>
      <c r="P326" s="350">
        <f t="shared" si="127"/>
        <v>0</v>
      </c>
    </row>
    <row r="327" spans="1:16" s="212" customFormat="1" ht="12" hidden="1" thickBot="1">
      <c r="A327" s="199"/>
      <c r="B327" s="208"/>
      <c r="C327" s="210" t="s">
        <v>436</v>
      </c>
      <c r="D327" s="211" t="s">
        <v>129</v>
      </c>
      <c r="E327" s="350">
        <v>1081865</v>
      </c>
      <c r="F327" s="350">
        <f t="shared" si="126"/>
        <v>1386408</v>
      </c>
      <c r="G327" s="320">
        <v>1386408</v>
      </c>
      <c r="H327" s="320"/>
      <c r="I327" s="320"/>
      <c r="J327" s="320"/>
      <c r="K327" s="320"/>
      <c r="L327" s="320"/>
      <c r="M327" s="321"/>
      <c r="N327" s="350">
        <f t="shared" si="127"/>
        <v>0</v>
      </c>
      <c r="O327" s="350">
        <f t="shared" si="127"/>
        <v>0</v>
      </c>
      <c r="P327" s="350">
        <f t="shared" si="127"/>
        <v>0</v>
      </c>
    </row>
    <row r="328" spans="1:16" s="212" customFormat="1" ht="12" hidden="1" thickBot="1">
      <c r="A328" s="219"/>
      <c r="B328" s="208"/>
      <c r="C328" s="210" t="s">
        <v>368</v>
      </c>
      <c r="D328" s="211" t="s">
        <v>369</v>
      </c>
      <c r="E328" s="350">
        <v>16054</v>
      </c>
      <c r="F328" s="350">
        <f t="shared" si="126"/>
        <v>16935</v>
      </c>
      <c r="G328" s="320">
        <f>SUM(H328)</f>
        <v>16935</v>
      </c>
      <c r="H328" s="320">
        <v>16935</v>
      </c>
      <c r="I328" s="320"/>
      <c r="J328" s="320"/>
      <c r="K328" s="320"/>
      <c r="L328" s="320"/>
      <c r="M328" s="321"/>
      <c r="N328" s="350">
        <f t="shared" si="127"/>
        <v>0</v>
      </c>
      <c r="O328" s="350">
        <f t="shared" si="127"/>
        <v>0</v>
      </c>
      <c r="P328" s="350">
        <f t="shared" si="127"/>
        <v>0</v>
      </c>
    </row>
    <row r="329" spans="1:16" s="212" customFormat="1" ht="12" hidden="1" thickBot="1">
      <c r="A329" s="219"/>
      <c r="B329" s="208"/>
      <c r="C329" s="210" t="s">
        <v>370</v>
      </c>
      <c r="D329" s="211" t="s">
        <v>371</v>
      </c>
      <c r="E329" s="350">
        <v>1147</v>
      </c>
      <c r="F329" s="350">
        <f t="shared" si="126"/>
        <v>1359</v>
      </c>
      <c r="G329" s="320">
        <f>SUM(H329)</f>
        <v>1359</v>
      </c>
      <c r="H329" s="320">
        <v>1359</v>
      </c>
      <c r="I329" s="320"/>
      <c r="J329" s="320"/>
      <c r="K329" s="320"/>
      <c r="L329" s="320"/>
      <c r="M329" s="321"/>
      <c r="N329" s="350">
        <f t="shared" si="127"/>
        <v>0</v>
      </c>
      <c r="O329" s="350">
        <f t="shared" si="127"/>
        <v>0</v>
      </c>
      <c r="P329" s="350">
        <f t="shared" si="127"/>
        <v>0</v>
      </c>
    </row>
    <row r="330" spans="1:16" s="212" customFormat="1" ht="12" hidden="1" thickBot="1">
      <c r="A330" s="219"/>
      <c r="B330" s="208"/>
      <c r="C330" s="210" t="s">
        <v>372</v>
      </c>
      <c r="D330" s="211" t="s">
        <v>373</v>
      </c>
      <c r="E330" s="350">
        <v>2970</v>
      </c>
      <c r="F330" s="350">
        <f t="shared" si="126"/>
        <v>3180</v>
      </c>
      <c r="G330" s="320">
        <f>SUM(I330)</f>
        <v>3180</v>
      </c>
      <c r="H330" s="320"/>
      <c r="I330" s="320">
        <v>3180</v>
      </c>
      <c r="J330" s="320"/>
      <c r="K330" s="320"/>
      <c r="L330" s="320"/>
      <c r="M330" s="321"/>
      <c r="N330" s="350">
        <f t="shared" si="127"/>
        <v>0</v>
      </c>
      <c r="O330" s="350">
        <f t="shared" si="127"/>
        <v>0</v>
      </c>
      <c r="P330" s="350">
        <f t="shared" si="127"/>
        <v>0</v>
      </c>
    </row>
    <row r="331" spans="1:16" s="212" customFormat="1" ht="12" hidden="1" thickBot="1">
      <c r="A331" s="219"/>
      <c r="B331" s="208"/>
      <c r="C331" s="210" t="s">
        <v>374</v>
      </c>
      <c r="D331" s="211" t="s">
        <v>375</v>
      </c>
      <c r="E331" s="350">
        <v>420</v>
      </c>
      <c r="F331" s="350">
        <f t="shared" si="126"/>
        <v>449</v>
      </c>
      <c r="G331" s="320">
        <f>SUM(I331)</f>
        <v>449</v>
      </c>
      <c r="H331" s="320"/>
      <c r="I331" s="320">
        <v>449</v>
      </c>
      <c r="J331" s="320"/>
      <c r="K331" s="320"/>
      <c r="L331" s="320"/>
      <c r="M331" s="321"/>
      <c r="N331" s="350">
        <f t="shared" si="127"/>
        <v>0</v>
      </c>
      <c r="O331" s="350">
        <f t="shared" si="127"/>
        <v>0</v>
      </c>
      <c r="P331" s="350">
        <f t="shared" si="127"/>
        <v>0</v>
      </c>
    </row>
    <row r="332" spans="1:16" s="212" customFormat="1" ht="12" hidden="1" thickBot="1">
      <c r="A332" s="199"/>
      <c r="B332" s="237"/>
      <c r="C332" s="210" t="s">
        <v>358</v>
      </c>
      <c r="D332" s="211" t="s">
        <v>359</v>
      </c>
      <c r="E332" s="350">
        <v>2305</v>
      </c>
      <c r="F332" s="350">
        <f t="shared" si="126"/>
        <v>3000</v>
      </c>
      <c r="G332" s="320">
        <v>3000</v>
      </c>
      <c r="H332" s="320"/>
      <c r="I332" s="320"/>
      <c r="J332" s="320"/>
      <c r="K332" s="320"/>
      <c r="L332" s="320"/>
      <c r="M332" s="321"/>
      <c r="N332" s="350">
        <f t="shared" si="127"/>
        <v>0</v>
      </c>
      <c r="O332" s="350">
        <f t="shared" si="127"/>
        <v>0</v>
      </c>
      <c r="P332" s="350">
        <f t="shared" si="127"/>
        <v>0</v>
      </c>
    </row>
    <row r="333" spans="1:16" s="212" customFormat="1" ht="12" hidden="1" thickBot="1">
      <c r="A333" s="199"/>
      <c r="B333" s="200"/>
      <c r="C333" s="210" t="s">
        <v>360</v>
      </c>
      <c r="D333" s="211" t="s">
        <v>361</v>
      </c>
      <c r="E333" s="350">
        <v>8766</v>
      </c>
      <c r="F333" s="350">
        <f t="shared" si="126"/>
        <v>13100</v>
      </c>
      <c r="G333" s="320">
        <v>13100</v>
      </c>
      <c r="H333" s="320"/>
      <c r="I333" s="320"/>
      <c r="J333" s="320"/>
      <c r="K333" s="320"/>
      <c r="L333" s="320"/>
      <c r="M333" s="321"/>
      <c r="N333" s="350">
        <f t="shared" si="127"/>
        <v>0</v>
      </c>
      <c r="O333" s="350">
        <f t="shared" si="127"/>
        <v>0</v>
      </c>
      <c r="P333" s="350">
        <f t="shared" si="127"/>
        <v>0</v>
      </c>
    </row>
    <row r="334" spans="1:16" s="212" customFormat="1" ht="12" hidden="1" thickBot="1">
      <c r="A334" s="219"/>
      <c r="B334" s="200"/>
      <c r="C334" s="210" t="s">
        <v>389</v>
      </c>
      <c r="D334" s="211" t="s">
        <v>390</v>
      </c>
      <c r="E334" s="350">
        <v>22</v>
      </c>
      <c r="F334" s="350">
        <f>SUM(G334+M334)</f>
        <v>100</v>
      </c>
      <c r="G334" s="320">
        <v>100</v>
      </c>
      <c r="H334" s="320"/>
      <c r="I334" s="320"/>
      <c r="J334" s="320"/>
      <c r="K334" s="320"/>
      <c r="L334" s="320"/>
      <c r="M334" s="321"/>
      <c r="N334" s="350">
        <f aca="true" t="shared" si="128" ref="N334:P338">SUM(O334+U334)</f>
        <v>0</v>
      </c>
      <c r="O334" s="350">
        <f t="shared" si="128"/>
        <v>0</v>
      </c>
      <c r="P334" s="350">
        <f t="shared" si="128"/>
        <v>0</v>
      </c>
    </row>
    <row r="335" spans="1:16" s="212" customFormat="1" ht="12" hidden="1" thickBot="1">
      <c r="A335" s="217"/>
      <c r="B335" s="200"/>
      <c r="C335" s="210" t="s">
        <v>376</v>
      </c>
      <c r="D335" s="211" t="s">
        <v>377</v>
      </c>
      <c r="E335" s="350">
        <v>764</v>
      </c>
      <c r="F335" s="350">
        <f>SUM(G335+M335)</f>
        <v>779</v>
      </c>
      <c r="G335" s="320">
        <v>779</v>
      </c>
      <c r="H335" s="320"/>
      <c r="I335" s="320"/>
      <c r="J335" s="320"/>
      <c r="K335" s="320"/>
      <c r="L335" s="320"/>
      <c r="M335" s="321"/>
      <c r="N335" s="350">
        <f t="shared" si="128"/>
        <v>0</v>
      </c>
      <c r="O335" s="350">
        <f t="shared" si="128"/>
        <v>0</v>
      </c>
      <c r="P335" s="350">
        <f t="shared" si="128"/>
        <v>0</v>
      </c>
    </row>
    <row r="336" spans="1:16" s="212" customFormat="1" ht="23.25" hidden="1" thickBot="1">
      <c r="A336" s="205"/>
      <c r="B336" s="208"/>
      <c r="C336" s="210" t="s">
        <v>477</v>
      </c>
      <c r="D336" s="214" t="s">
        <v>484</v>
      </c>
      <c r="E336" s="350">
        <v>0</v>
      </c>
      <c r="F336" s="350">
        <f>SUM(G336+M336)</f>
        <v>690</v>
      </c>
      <c r="G336" s="320">
        <v>690</v>
      </c>
      <c r="H336" s="320"/>
      <c r="I336" s="320"/>
      <c r="J336" s="320"/>
      <c r="K336" s="320"/>
      <c r="L336" s="320"/>
      <c r="M336" s="321"/>
      <c r="N336" s="350">
        <f t="shared" si="128"/>
        <v>0</v>
      </c>
      <c r="O336" s="350">
        <f t="shared" si="128"/>
        <v>0</v>
      </c>
      <c r="P336" s="350">
        <f t="shared" si="128"/>
        <v>0</v>
      </c>
    </row>
    <row r="337" spans="1:16" s="212" customFormat="1" ht="23.25" hidden="1" thickBot="1">
      <c r="A337" s="205"/>
      <c r="B337" s="208"/>
      <c r="C337" s="210" t="s">
        <v>478</v>
      </c>
      <c r="D337" s="214" t="s">
        <v>486</v>
      </c>
      <c r="E337" s="350">
        <v>0</v>
      </c>
      <c r="F337" s="350">
        <f>SUM(G337+M337)</f>
        <v>1000</v>
      </c>
      <c r="G337" s="320">
        <v>1000</v>
      </c>
      <c r="H337" s="320"/>
      <c r="I337" s="320"/>
      <c r="J337" s="320"/>
      <c r="K337" s="320"/>
      <c r="L337" s="320"/>
      <c r="M337" s="321"/>
      <c r="N337" s="350">
        <f t="shared" si="128"/>
        <v>0</v>
      </c>
      <c r="O337" s="350">
        <f t="shared" si="128"/>
        <v>0</v>
      </c>
      <c r="P337" s="350">
        <f t="shared" si="128"/>
        <v>0</v>
      </c>
    </row>
    <row r="338" spans="1:16" s="212" customFormat="1" ht="12" hidden="1" thickBot="1">
      <c r="A338" s="205"/>
      <c r="B338" s="208"/>
      <c r="C338" s="210" t="s">
        <v>479</v>
      </c>
      <c r="D338" s="214" t="s">
        <v>485</v>
      </c>
      <c r="E338" s="350">
        <v>0</v>
      </c>
      <c r="F338" s="350">
        <f>SUM(G338+M338)</f>
        <v>1000</v>
      </c>
      <c r="G338" s="320">
        <v>1000</v>
      </c>
      <c r="H338" s="320"/>
      <c r="I338" s="320"/>
      <c r="J338" s="320"/>
      <c r="K338" s="320"/>
      <c r="L338" s="320"/>
      <c r="M338" s="321"/>
      <c r="N338" s="350">
        <f t="shared" si="128"/>
        <v>0</v>
      </c>
      <c r="O338" s="350">
        <f t="shared" si="128"/>
        <v>0</v>
      </c>
      <c r="P338" s="350">
        <f t="shared" si="128"/>
        <v>0</v>
      </c>
    </row>
    <row r="339" spans="1:16" s="202" customFormat="1" ht="36.75" hidden="1" thickBot="1">
      <c r="A339" s="248"/>
      <c r="B339" s="144" t="s">
        <v>315</v>
      </c>
      <c r="C339" s="186"/>
      <c r="D339" s="187" t="s">
        <v>471</v>
      </c>
      <c r="E339" s="367">
        <f aca="true" t="shared" si="129" ref="E339:P339">SUM(E340)</f>
        <v>6603</v>
      </c>
      <c r="F339" s="367">
        <f t="shared" si="129"/>
        <v>6000</v>
      </c>
      <c r="G339" s="332">
        <f t="shared" si="129"/>
        <v>6000</v>
      </c>
      <c r="H339" s="332">
        <f t="shared" si="129"/>
        <v>0</v>
      </c>
      <c r="I339" s="332">
        <f t="shared" si="129"/>
        <v>0</v>
      </c>
      <c r="J339" s="332">
        <f t="shared" si="129"/>
        <v>0</v>
      </c>
      <c r="K339" s="332">
        <f t="shared" si="129"/>
        <v>0</v>
      </c>
      <c r="L339" s="332">
        <f t="shared" si="129"/>
        <v>0</v>
      </c>
      <c r="M339" s="333">
        <f t="shared" si="129"/>
        <v>0</v>
      </c>
      <c r="N339" s="367">
        <f t="shared" si="129"/>
        <v>0</v>
      </c>
      <c r="O339" s="367">
        <f t="shared" si="129"/>
        <v>0</v>
      </c>
      <c r="P339" s="367">
        <f t="shared" si="129"/>
        <v>0</v>
      </c>
    </row>
    <row r="340" spans="1:16" s="212" customFormat="1" ht="12" hidden="1" thickBot="1">
      <c r="A340" s="199"/>
      <c r="B340" s="220"/>
      <c r="C340" s="210" t="s">
        <v>436</v>
      </c>
      <c r="D340" s="211" t="s">
        <v>129</v>
      </c>
      <c r="E340" s="350">
        <v>6603</v>
      </c>
      <c r="F340" s="350">
        <f>SUM(G340+M340)</f>
        <v>6000</v>
      </c>
      <c r="G340" s="320">
        <v>6000</v>
      </c>
      <c r="H340" s="320"/>
      <c r="I340" s="320"/>
      <c r="J340" s="320"/>
      <c r="K340" s="320"/>
      <c r="L340" s="320"/>
      <c r="M340" s="321"/>
      <c r="N340" s="350">
        <f>SUM(O340+U340)</f>
        <v>0</v>
      </c>
      <c r="O340" s="350">
        <f>SUM(P340+V340)</f>
        <v>0</v>
      </c>
      <c r="P340" s="350">
        <f>SUM(Q340+W340)</f>
        <v>0</v>
      </c>
    </row>
    <row r="341" spans="1:16" s="247" customFormat="1" ht="24.75" hidden="1" thickBot="1">
      <c r="A341" s="244"/>
      <c r="B341" s="245" t="s">
        <v>317</v>
      </c>
      <c r="C341" s="245"/>
      <c r="D341" s="246" t="s">
        <v>318</v>
      </c>
      <c r="E341" s="349">
        <f aca="true" t="shared" si="130" ref="E341:P341">SUM(E342)</f>
        <v>59441</v>
      </c>
      <c r="F341" s="349">
        <f t="shared" si="130"/>
        <v>42000</v>
      </c>
      <c r="G341" s="334">
        <f t="shared" si="130"/>
        <v>42000</v>
      </c>
      <c r="H341" s="334">
        <f t="shared" si="130"/>
        <v>0</v>
      </c>
      <c r="I341" s="334">
        <f t="shared" si="130"/>
        <v>0</v>
      </c>
      <c r="J341" s="334">
        <f t="shared" si="130"/>
        <v>0</v>
      </c>
      <c r="K341" s="334">
        <f t="shared" si="130"/>
        <v>0</v>
      </c>
      <c r="L341" s="334">
        <f t="shared" si="130"/>
        <v>0</v>
      </c>
      <c r="M341" s="335">
        <f t="shared" si="130"/>
        <v>0</v>
      </c>
      <c r="N341" s="349">
        <f t="shared" si="130"/>
        <v>0</v>
      </c>
      <c r="O341" s="349">
        <f t="shared" si="130"/>
        <v>0</v>
      </c>
      <c r="P341" s="349">
        <f t="shared" si="130"/>
        <v>0</v>
      </c>
    </row>
    <row r="342" spans="1:16" s="212" customFormat="1" ht="12" hidden="1" thickBot="1">
      <c r="A342" s="219"/>
      <c r="B342" s="208"/>
      <c r="C342" s="239" t="s">
        <v>436</v>
      </c>
      <c r="D342" s="243" t="s">
        <v>129</v>
      </c>
      <c r="E342" s="361">
        <v>59441</v>
      </c>
      <c r="F342" s="350">
        <f>SUM(G342+M342)</f>
        <v>42000</v>
      </c>
      <c r="G342" s="320">
        <v>42000</v>
      </c>
      <c r="H342" s="320"/>
      <c r="I342" s="320"/>
      <c r="J342" s="320"/>
      <c r="K342" s="320"/>
      <c r="L342" s="320"/>
      <c r="M342" s="321"/>
      <c r="N342" s="350">
        <f>SUM(O342+U342)</f>
        <v>0</v>
      </c>
      <c r="O342" s="350">
        <f>SUM(P342+V342)</f>
        <v>0</v>
      </c>
      <c r="P342" s="350">
        <f>SUM(Q342+W342)</f>
        <v>0</v>
      </c>
    </row>
    <row r="343" spans="1:16" s="247" customFormat="1" ht="12.75" hidden="1" thickBot="1">
      <c r="A343" s="244"/>
      <c r="B343" s="245" t="s">
        <v>339</v>
      </c>
      <c r="C343" s="245"/>
      <c r="D343" s="246" t="s">
        <v>496</v>
      </c>
      <c r="E343" s="349">
        <f aca="true" t="shared" si="131" ref="E343:P343">SUM(E344)</f>
        <v>0</v>
      </c>
      <c r="F343" s="349">
        <f t="shared" si="131"/>
        <v>0</v>
      </c>
      <c r="G343" s="334">
        <f t="shared" si="131"/>
        <v>0</v>
      </c>
      <c r="H343" s="334">
        <f t="shared" si="131"/>
        <v>0</v>
      </c>
      <c r="I343" s="334">
        <f t="shared" si="131"/>
        <v>0</v>
      </c>
      <c r="J343" s="334">
        <f t="shared" si="131"/>
        <v>0</v>
      </c>
      <c r="K343" s="334">
        <f t="shared" si="131"/>
        <v>0</v>
      </c>
      <c r="L343" s="334">
        <f t="shared" si="131"/>
        <v>0</v>
      </c>
      <c r="M343" s="335">
        <f t="shared" si="131"/>
        <v>0</v>
      </c>
      <c r="N343" s="349">
        <f t="shared" si="131"/>
        <v>0</v>
      </c>
      <c r="O343" s="349">
        <f t="shared" si="131"/>
        <v>0</v>
      </c>
      <c r="P343" s="349">
        <f t="shared" si="131"/>
        <v>0</v>
      </c>
    </row>
    <row r="344" spans="1:16" s="212" customFormat="1" ht="12" hidden="1" thickBot="1">
      <c r="A344" s="199"/>
      <c r="B344" s="200"/>
      <c r="C344" s="210" t="s">
        <v>360</v>
      </c>
      <c r="D344" s="211" t="s">
        <v>361</v>
      </c>
      <c r="E344" s="350">
        <v>0</v>
      </c>
      <c r="F344" s="350">
        <f>SUM(G344+M344)</f>
        <v>0</v>
      </c>
      <c r="G344" s="320"/>
      <c r="H344" s="320"/>
      <c r="I344" s="320"/>
      <c r="J344" s="320"/>
      <c r="K344" s="320"/>
      <c r="L344" s="320"/>
      <c r="M344" s="321"/>
      <c r="N344" s="350">
        <f>SUM(O344+U344)</f>
        <v>0</v>
      </c>
      <c r="O344" s="350">
        <f>SUM(P344+V344)</f>
        <v>0</v>
      </c>
      <c r="P344" s="350">
        <f>SUM(Q344+W344)</f>
        <v>0</v>
      </c>
    </row>
    <row r="345" spans="1:16" s="247" customFormat="1" ht="12.75" hidden="1" thickBot="1">
      <c r="A345" s="244"/>
      <c r="B345" s="245" t="s">
        <v>340</v>
      </c>
      <c r="C345" s="245"/>
      <c r="D345" s="246" t="s">
        <v>341</v>
      </c>
      <c r="E345" s="349">
        <f aca="true" t="shared" si="132" ref="E345:P345">SUM(E346)</f>
        <v>101919</v>
      </c>
      <c r="F345" s="349">
        <f t="shared" si="132"/>
        <v>0</v>
      </c>
      <c r="G345" s="334">
        <f t="shared" si="132"/>
        <v>0</v>
      </c>
      <c r="H345" s="334">
        <f t="shared" si="132"/>
        <v>0</v>
      </c>
      <c r="I345" s="334">
        <f t="shared" si="132"/>
        <v>0</v>
      </c>
      <c r="J345" s="334">
        <f t="shared" si="132"/>
        <v>0</v>
      </c>
      <c r="K345" s="334">
        <f t="shared" si="132"/>
        <v>0</v>
      </c>
      <c r="L345" s="334">
        <f t="shared" si="132"/>
        <v>0</v>
      </c>
      <c r="M345" s="335">
        <f t="shared" si="132"/>
        <v>0</v>
      </c>
      <c r="N345" s="349">
        <f t="shared" si="132"/>
        <v>0</v>
      </c>
      <c r="O345" s="349">
        <f t="shared" si="132"/>
        <v>0</v>
      </c>
      <c r="P345" s="349">
        <f t="shared" si="132"/>
        <v>0</v>
      </c>
    </row>
    <row r="346" spans="1:16" s="212" customFormat="1" ht="12" hidden="1" thickBot="1">
      <c r="A346" s="219"/>
      <c r="B346" s="208"/>
      <c r="C346" s="239" t="s">
        <v>436</v>
      </c>
      <c r="D346" s="243" t="s">
        <v>129</v>
      </c>
      <c r="E346" s="361">
        <v>101919</v>
      </c>
      <c r="F346" s="350">
        <f>SUM(G346+M346)</f>
        <v>0</v>
      </c>
      <c r="G346" s="327"/>
      <c r="H346" s="327"/>
      <c r="I346" s="327"/>
      <c r="J346" s="327"/>
      <c r="K346" s="327"/>
      <c r="L346" s="327"/>
      <c r="M346" s="328"/>
      <c r="N346" s="350">
        <f>SUM(O346+U346)</f>
        <v>0</v>
      </c>
      <c r="O346" s="350">
        <f>SUM(P346+V346)</f>
        <v>0</v>
      </c>
      <c r="P346" s="350">
        <f>SUM(Q346+W346)</f>
        <v>0</v>
      </c>
    </row>
    <row r="347" spans="1:16" s="404" customFormat="1" ht="13.5" thickBot="1">
      <c r="A347" s="383" t="s">
        <v>498</v>
      </c>
      <c r="B347" s="384"/>
      <c r="C347" s="384"/>
      <c r="D347" s="385"/>
      <c r="E347" s="401">
        <f>SUM(E8+E290)</f>
        <v>8322312</v>
      </c>
      <c r="F347" s="401">
        <f>SUM(F8)</f>
        <v>1414830</v>
      </c>
      <c r="G347" s="402">
        <f aca="true" t="shared" si="133" ref="G347:M347">SUM(G8+G290)</f>
        <v>6734637</v>
      </c>
      <c r="H347" s="402">
        <f t="shared" si="133"/>
        <v>2629016</v>
      </c>
      <c r="I347" s="402">
        <f t="shared" si="133"/>
        <v>613162</v>
      </c>
      <c r="J347" s="402">
        <f t="shared" si="133"/>
        <v>152172</v>
      </c>
      <c r="K347" s="402">
        <f t="shared" si="133"/>
        <v>134000</v>
      </c>
      <c r="L347" s="402">
        <f t="shared" si="133"/>
        <v>0</v>
      </c>
      <c r="M347" s="403">
        <f t="shared" si="133"/>
        <v>1990208</v>
      </c>
      <c r="N347" s="401">
        <f>SUM(N8)</f>
        <v>222736</v>
      </c>
      <c r="O347" s="401">
        <f>SUM(O8)</f>
        <v>403398</v>
      </c>
      <c r="P347" s="401">
        <f>SUM(P8)</f>
        <v>1234168</v>
      </c>
    </row>
  </sheetData>
  <mergeCells count="15">
    <mergeCell ref="A4:A6"/>
    <mergeCell ref="D4:D6"/>
    <mergeCell ref="B4:B6"/>
    <mergeCell ref="G4:M4"/>
    <mergeCell ref="H5:L5"/>
    <mergeCell ref="P4:P6"/>
    <mergeCell ref="A347:D347"/>
    <mergeCell ref="A1:P1"/>
    <mergeCell ref="G5:G6"/>
    <mergeCell ref="M5:M6"/>
    <mergeCell ref="N4:N6"/>
    <mergeCell ref="O4:O6"/>
    <mergeCell ref="E4:E6"/>
    <mergeCell ref="C4:C6"/>
    <mergeCell ref="F4:F6"/>
  </mergeCells>
  <printOptions horizontalCentered="1"/>
  <pageMargins left="0.3937007874015748" right="0.3937007874015748" top="0.9055118110236221" bottom="0.5905511811023623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V/32/2007 z dnia 31.01.2007r.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F17">
      <selection activeCell="N9" sqref="N9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6.25390625" style="1" customWidth="1"/>
    <col min="4" max="4" width="4.875" style="1" customWidth="1"/>
    <col min="5" max="5" width="18.00390625" style="1" customWidth="1"/>
    <col min="6" max="7" width="9.125" style="1" customWidth="1"/>
    <col min="8" max="8" width="7.625" style="1" customWidth="1"/>
    <col min="9" max="9" width="9.125" style="1" customWidth="1"/>
    <col min="10" max="10" width="9.00390625" style="1" customWidth="1"/>
    <col min="11" max="11" width="11.625" style="1" customWidth="1"/>
    <col min="12" max="12" width="9.00390625" style="1" customWidth="1"/>
    <col min="13" max="13" width="6.625" style="1" customWidth="1"/>
    <col min="14" max="14" width="27.125" style="1" customWidth="1"/>
    <col min="15" max="16384" width="9.125" style="1" customWidth="1"/>
  </cols>
  <sheetData>
    <row r="1" spans="1:14" ht="18">
      <c r="A1" s="431" t="s">
        <v>67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</row>
    <row r="2" spans="1:14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8" t="s">
        <v>39</v>
      </c>
    </row>
    <row r="3" spans="1:14" s="278" customFormat="1" ht="19.5" customHeight="1">
      <c r="A3" s="432" t="s">
        <v>57</v>
      </c>
      <c r="B3" s="432" t="s">
        <v>2</v>
      </c>
      <c r="C3" s="432" t="s">
        <v>38</v>
      </c>
      <c r="D3" s="424" t="s">
        <v>110</v>
      </c>
      <c r="E3" s="427" t="s">
        <v>102</v>
      </c>
      <c r="F3" s="427" t="s">
        <v>106</v>
      </c>
      <c r="G3" s="427" t="s">
        <v>66</v>
      </c>
      <c r="H3" s="427"/>
      <c r="I3" s="427"/>
      <c r="J3" s="427"/>
      <c r="K3" s="427"/>
      <c r="L3" s="427"/>
      <c r="M3" s="427"/>
      <c r="N3" s="427" t="s">
        <v>109</v>
      </c>
    </row>
    <row r="4" spans="1:14" s="278" customFormat="1" ht="19.5" customHeight="1">
      <c r="A4" s="432"/>
      <c r="B4" s="432"/>
      <c r="C4" s="432"/>
      <c r="D4" s="425"/>
      <c r="E4" s="427"/>
      <c r="F4" s="427"/>
      <c r="G4" s="427" t="s">
        <v>58</v>
      </c>
      <c r="H4" s="427" t="s">
        <v>13</v>
      </c>
      <c r="I4" s="427"/>
      <c r="J4" s="427"/>
      <c r="K4" s="427"/>
      <c r="L4" s="427" t="s">
        <v>54</v>
      </c>
      <c r="M4" s="427" t="s">
        <v>56</v>
      </c>
      <c r="N4" s="427"/>
    </row>
    <row r="5" spans="1:14" s="278" customFormat="1" ht="29.25" customHeight="1">
      <c r="A5" s="432"/>
      <c r="B5" s="432"/>
      <c r="C5" s="432"/>
      <c r="D5" s="425"/>
      <c r="E5" s="427"/>
      <c r="F5" s="427"/>
      <c r="G5" s="427"/>
      <c r="H5" s="427" t="s">
        <v>107</v>
      </c>
      <c r="I5" s="427" t="s">
        <v>100</v>
      </c>
      <c r="J5" s="427" t="s">
        <v>59</v>
      </c>
      <c r="K5" s="427" t="s">
        <v>101</v>
      </c>
      <c r="L5" s="427"/>
      <c r="M5" s="427"/>
      <c r="N5" s="427"/>
    </row>
    <row r="6" spans="1:14" s="278" customFormat="1" ht="19.5" customHeight="1">
      <c r="A6" s="432"/>
      <c r="B6" s="432"/>
      <c r="C6" s="432"/>
      <c r="D6" s="425"/>
      <c r="E6" s="427"/>
      <c r="F6" s="427"/>
      <c r="G6" s="427"/>
      <c r="H6" s="427"/>
      <c r="I6" s="427"/>
      <c r="J6" s="427"/>
      <c r="K6" s="427"/>
      <c r="L6" s="427"/>
      <c r="M6" s="427"/>
      <c r="N6" s="427"/>
    </row>
    <row r="7" spans="1:14" s="278" customFormat="1" ht="19.5" customHeight="1">
      <c r="A7" s="432"/>
      <c r="B7" s="432"/>
      <c r="C7" s="432"/>
      <c r="D7" s="426"/>
      <c r="E7" s="427"/>
      <c r="F7" s="427"/>
      <c r="G7" s="427"/>
      <c r="H7" s="427"/>
      <c r="I7" s="427"/>
      <c r="J7" s="427"/>
      <c r="K7" s="427"/>
      <c r="L7" s="427"/>
      <c r="M7" s="427"/>
      <c r="N7" s="427"/>
    </row>
    <row r="8" spans="1:14" ht="7.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</row>
    <row r="9" spans="1:14" ht="90">
      <c r="A9" s="16" t="s">
        <v>8</v>
      </c>
      <c r="B9" s="280" t="s">
        <v>183</v>
      </c>
      <c r="C9" s="280" t="s">
        <v>185</v>
      </c>
      <c r="D9" s="281" t="s">
        <v>506</v>
      </c>
      <c r="E9" s="279" t="s">
        <v>503</v>
      </c>
      <c r="F9" s="344">
        <v>709872</v>
      </c>
      <c r="G9" s="344">
        <v>466672</v>
      </c>
      <c r="H9" s="344">
        <v>115978</v>
      </c>
      <c r="I9" s="344">
        <v>0</v>
      </c>
      <c r="J9" s="343" t="s">
        <v>535</v>
      </c>
      <c r="K9" s="344">
        <v>309436</v>
      </c>
      <c r="L9" s="344">
        <v>0</v>
      </c>
      <c r="M9" s="344">
        <v>0</v>
      </c>
      <c r="N9" s="282" t="s">
        <v>504</v>
      </c>
    </row>
    <row r="10" spans="1:14" ht="72">
      <c r="A10" s="16" t="s">
        <v>9</v>
      </c>
      <c r="B10" s="280" t="s">
        <v>183</v>
      </c>
      <c r="C10" s="280" t="s">
        <v>185</v>
      </c>
      <c r="D10" s="15">
        <v>6050</v>
      </c>
      <c r="E10" s="279" t="s">
        <v>505</v>
      </c>
      <c r="F10" s="344">
        <v>69000</v>
      </c>
      <c r="G10" s="344">
        <v>36000</v>
      </c>
      <c r="H10" s="344">
        <v>36000</v>
      </c>
      <c r="I10" s="344">
        <v>0</v>
      </c>
      <c r="J10" s="343" t="s">
        <v>108</v>
      </c>
      <c r="K10" s="344">
        <v>0</v>
      </c>
      <c r="L10" s="344">
        <v>0</v>
      </c>
      <c r="M10" s="344">
        <v>0</v>
      </c>
      <c r="N10" s="283" t="s">
        <v>534</v>
      </c>
    </row>
    <row r="11" spans="1:14" ht="78.75">
      <c r="A11" s="16" t="s">
        <v>10</v>
      </c>
      <c r="B11" s="280" t="s">
        <v>183</v>
      </c>
      <c r="C11" s="280" t="s">
        <v>185</v>
      </c>
      <c r="D11" s="281" t="s">
        <v>506</v>
      </c>
      <c r="E11" s="279" t="s">
        <v>533</v>
      </c>
      <c r="F11" s="344">
        <v>2130700</v>
      </c>
      <c r="G11" s="344">
        <v>120000</v>
      </c>
      <c r="H11" s="344">
        <v>40000</v>
      </c>
      <c r="I11" s="344">
        <v>75000</v>
      </c>
      <c r="J11" s="343" t="s">
        <v>537</v>
      </c>
      <c r="K11" s="344">
        <v>0</v>
      </c>
      <c r="L11" s="344">
        <v>1952000</v>
      </c>
      <c r="M11" s="344">
        <v>0</v>
      </c>
      <c r="N11" s="283" t="s">
        <v>557</v>
      </c>
    </row>
    <row r="12" spans="1:14" ht="60">
      <c r="A12" s="16" t="s">
        <v>1</v>
      </c>
      <c r="B12" s="280" t="s">
        <v>183</v>
      </c>
      <c r="C12" s="280" t="s">
        <v>353</v>
      </c>
      <c r="D12" s="281" t="s">
        <v>347</v>
      </c>
      <c r="E12" s="279" t="s">
        <v>546</v>
      </c>
      <c r="F12" s="344">
        <v>224915</v>
      </c>
      <c r="G12" s="344">
        <v>62406</v>
      </c>
      <c r="H12" s="344">
        <v>0</v>
      </c>
      <c r="I12" s="344">
        <v>0</v>
      </c>
      <c r="J12" s="343" t="s">
        <v>108</v>
      </c>
      <c r="K12" s="344">
        <v>62406</v>
      </c>
      <c r="L12" s="344">
        <v>0</v>
      </c>
      <c r="M12" s="344">
        <v>0</v>
      </c>
      <c r="N12" s="282" t="s">
        <v>547</v>
      </c>
    </row>
    <row r="13" spans="1:14" ht="84">
      <c r="A13" s="16" t="s">
        <v>14</v>
      </c>
      <c r="B13" s="280" t="s">
        <v>183</v>
      </c>
      <c r="C13" s="280" t="s">
        <v>353</v>
      </c>
      <c r="D13" s="281" t="s">
        <v>347</v>
      </c>
      <c r="E13" s="279" t="s">
        <v>548</v>
      </c>
      <c r="F13" s="344">
        <v>148346</v>
      </c>
      <c r="G13" s="344">
        <v>67679</v>
      </c>
      <c r="H13" s="344">
        <v>0</v>
      </c>
      <c r="I13" s="344">
        <v>0</v>
      </c>
      <c r="J13" s="343" t="s">
        <v>108</v>
      </c>
      <c r="K13" s="344">
        <v>67679</v>
      </c>
      <c r="L13" s="344">
        <v>0</v>
      </c>
      <c r="M13" s="344">
        <v>0</v>
      </c>
      <c r="N13" s="282" t="s">
        <v>549</v>
      </c>
    </row>
    <row r="14" spans="1:14" ht="48">
      <c r="A14" s="16" t="s">
        <v>17</v>
      </c>
      <c r="B14" s="280" t="s">
        <v>293</v>
      </c>
      <c r="C14" s="280" t="s">
        <v>428</v>
      </c>
      <c r="D14" s="15">
        <v>6050</v>
      </c>
      <c r="E14" s="279" t="s">
        <v>507</v>
      </c>
      <c r="F14" s="344">
        <v>1445086</v>
      </c>
      <c r="G14" s="344">
        <f>SUM(H14:I14)</f>
        <v>983789</v>
      </c>
      <c r="H14" s="344">
        <v>283789</v>
      </c>
      <c r="I14" s="344">
        <v>700000</v>
      </c>
      <c r="J14" s="343" t="s">
        <v>108</v>
      </c>
      <c r="K14" s="344">
        <v>0</v>
      </c>
      <c r="L14" s="344">
        <v>0</v>
      </c>
      <c r="M14" s="344">
        <v>0</v>
      </c>
      <c r="N14" s="282" t="s">
        <v>556</v>
      </c>
    </row>
    <row r="15" spans="1:14" s="370" customFormat="1" ht="22.5" customHeight="1">
      <c r="A15" s="428" t="s">
        <v>103</v>
      </c>
      <c r="B15" s="429"/>
      <c r="C15" s="429"/>
      <c r="D15" s="429"/>
      <c r="E15" s="430"/>
      <c r="F15" s="345">
        <f>SUM(F9:F14)</f>
        <v>4727919</v>
      </c>
      <c r="G15" s="345">
        <f>SUM(G9:G14)</f>
        <v>1736546</v>
      </c>
      <c r="H15" s="345">
        <f>SUM(H9:H14)</f>
        <v>475767</v>
      </c>
      <c r="I15" s="345">
        <f>SUM(I9:I14)</f>
        <v>775000</v>
      </c>
      <c r="J15" s="345">
        <v>46258</v>
      </c>
      <c r="K15" s="345">
        <f>SUM(K9:K14)</f>
        <v>439521</v>
      </c>
      <c r="L15" s="345">
        <f>SUM(L9:L14)</f>
        <v>1952000</v>
      </c>
      <c r="M15" s="345">
        <f>SUM(M9:M14)</f>
        <v>0</v>
      </c>
      <c r="N15" s="369" t="s">
        <v>41</v>
      </c>
    </row>
    <row r="17" ht="12.75">
      <c r="A17" s="1" t="s">
        <v>64</v>
      </c>
    </row>
    <row r="18" ht="12.75">
      <c r="A18" s="1" t="s">
        <v>60</v>
      </c>
    </row>
    <row r="19" ht="12.75">
      <c r="A19" s="1" t="s">
        <v>61</v>
      </c>
    </row>
    <row r="20" ht="12.75">
      <c r="A20" s="1" t="s">
        <v>62</v>
      </c>
    </row>
    <row r="25" ht="14.25">
      <c r="A25" s="22" t="s">
        <v>111</v>
      </c>
    </row>
  </sheetData>
  <mergeCells count="18"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&amp;R&amp;9Załącznik nr &amp;A
do uchwały Rady Gminy
nr V/32/2007 z dnia 31.01.2007r.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="75" zoomScaleNormal="75" workbookViewId="0" topLeftCell="C1">
      <selection activeCell="D65" sqref="D65"/>
    </sheetView>
  </sheetViews>
  <sheetFormatPr defaultColWidth="9.00390625" defaultRowHeight="12.75"/>
  <cols>
    <col min="1" max="1" width="3.625" style="10" bestFit="1" customWidth="1"/>
    <col min="2" max="2" width="19.875" style="10" customWidth="1"/>
    <col min="3" max="3" width="11.25390625" style="10" customWidth="1"/>
    <col min="4" max="4" width="10.125" style="10" customWidth="1"/>
    <col min="5" max="5" width="10.875" style="10" customWidth="1"/>
    <col min="6" max="6" width="7.375" style="10" customWidth="1"/>
    <col min="7" max="7" width="7.75390625" style="10" customWidth="1"/>
    <col min="8" max="8" width="8.125" style="10" customWidth="1"/>
    <col min="9" max="9" width="7.625" style="10" customWidth="1"/>
    <col min="10" max="10" width="6.625" style="10" customWidth="1"/>
    <col min="11" max="11" width="6.75390625" style="10" customWidth="1"/>
    <col min="12" max="12" width="8.125" style="10" customWidth="1"/>
    <col min="13" max="13" width="10.25390625" style="10" customWidth="1"/>
    <col min="14" max="14" width="12.25390625" style="10" customWidth="1"/>
    <col min="15" max="15" width="8.125" style="10" customWidth="1"/>
    <col min="16" max="17" width="7.25390625" style="10" customWidth="1"/>
    <col min="18" max="16384" width="10.25390625" style="10" customWidth="1"/>
  </cols>
  <sheetData>
    <row r="1" spans="1:17" ht="11.25">
      <c r="A1" s="456" t="s">
        <v>508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</row>
    <row r="2" ht="15.75" customHeight="1"/>
    <row r="3" spans="1:17" ht="11.25">
      <c r="A3" s="462" t="s">
        <v>113</v>
      </c>
      <c r="B3" s="462" t="s">
        <v>68</v>
      </c>
      <c r="C3" s="461" t="s">
        <v>69</v>
      </c>
      <c r="D3" s="461" t="s">
        <v>509</v>
      </c>
      <c r="E3" s="461" t="s">
        <v>510</v>
      </c>
      <c r="F3" s="460" t="s">
        <v>5</v>
      </c>
      <c r="G3" s="460"/>
      <c r="H3" s="460" t="s">
        <v>66</v>
      </c>
      <c r="I3" s="460"/>
      <c r="J3" s="460"/>
      <c r="K3" s="460"/>
      <c r="L3" s="460"/>
      <c r="M3" s="460"/>
      <c r="N3" s="460"/>
      <c r="O3" s="460"/>
      <c r="P3" s="460"/>
      <c r="Q3" s="460"/>
    </row>
    <row r="4" spans="1:17" ht="11.25">
      <c r="A4" s="462"/>
      <c r="B4" s="462"/>
      <c r="C4" s="461"/>
      <c r="D4" s="461"/>
      <c r="E4" s="461"/>
      <c r="F4" s="457" t="s">
        <v>511</v>
      </c>
      <c r="G4" s="457" t="s">
        <v>70</v>
      </c>
      <c r="H4" s="460" t="s">
        <v>512</v>
      </c>
      <c r="I4" s="460"/>
      <c r="J4" s="460"/>
      <c r="K4" s="460"/>
      <c r="L4" s="460"/>
      <c r="M4" s="460"/>
      <c r="N4" s="460"/>
      <c r="O4" s="460"/>
      <c r="P4" s="460"/>
      <c r="Q4" s="460"/>
    </row>
    <row r="5" spans="1:17" ht="11.25">
      <c r="A5" s="462"/>
      <c r="B5" s="462"/>
      <c r="C5" s="461"/>
      <c r="D5" s="461"/>
      <c r="E5" s="461"/>
      <c r="F5" s="457"/>
      <c r="G5" s="457"/>
      <c r="H5" s="457" t="s">
        <v>71</v>
      </c>
      <c r="I5" s="460" t="s">
        <v>72</v>
      </c>
      <c r="J5" s="460"/>
      <c r="K5" s="460"/>
      <c r="L5" s="460"/>
      <c r="M5" s="460"/>
      <c r="N5" s="460"/>
      <c r="O5" s="460"/>
      <c r="P5" s="460"/>
      <c r="Q5" s="460"/>
    </row>
    <row r="6" spans="1:17" ht="14.25" customHeight="1">
      <c r="A6" s="462"/>
      <c r="B6" s="462"/>
      <c r="C6" s="461"/>
      <c r="D6" s="461"/>
      <c r="E6" s="461"/>
      <c r="F6" s="457"/>
      <c r="G6" s="457"/>
      <c r="H6" s="457"/>
      <c r="I6" s="460" t="s">
        <v>73</v>
      </c>
      <c r="J6" s="460"/>
      <c r="K6" s="460"/>
      <c r="L6" s="460"/>
      <c r="M6" s="460" t="s">
        <v>70</v>
      </c>
      <c r="N6" s="460"/>
      <c r="O6" s="460"/>
      <c r="P6" s="460"/>
      <c r="Q6" s="460"/>
    </row>
    <row r="7" spans="1:17" ht="11.25">
      <c r="A7" s="462"/>
      <c r="B7" s="462"/>
      <c r="C7" s="461"/>
      <c r="D7" s="461"/>
      <c r="E7" s="461"/>
      <c r="F7" s="457"/>
      <c r="G7" s="457"/>
      <c r="H7" s="457"/>
      <c r="I7" s="457" t="s">
        <v>74</v>
      </c>
      <c r="J7" s="460" t="s">
        <v>75</v>
      </c>
      <c r="K7" s="460"/>
      <c r="L7" s="460"/>
      <c r="M7" s="457" t="s">
        <v>76</v>
      </c>
      <c r="N7" s="457" t="s">
        <v>75</v>
      </c>
      <c r="O7" s="457"/>
      <c r="P7" s="457"/>
      <c r="Q7" s="457"/>
    </row>
    <row r="8" spans="1:17" ht="48" customHeight="1">
      <c r="A8" s="462"/>
      <c r="B8" s="462"/>
      <c r="C8" s="461"/>
      <c r="D8" s="461"/>
      <c r="E8" s="461"/>
      <c r="F8" s="457"/>
      <c r="G8" s="457"/>
      <c r="H8" s="457"/>
      <c r="I8" s="457"/>
      <c r="J8" s="284" t="s">
        <v>513</v>
      </c>
      <c r="K8" s="284" t="s">
        <v>77</v>
      </c>
      <c r="L8" s="284" t="s">
        <v>78</v>
      </c>
      <c r="M8" s="457"/>
      <c r="N8" s="284" t="s">
        <v>79</v>
      </c>
      <c r="O8" s="284" t="s">
        <v>513</v>
      </c>
      <c r="P8" s="284" t="s">
        <v>77</v>
      </c>
      <c r="Q8" s="284" t="s">
        <v>80</v>
      </c>
    </row>
    <row r="9" spans="1:17" ht="11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s="289" customFormat="1" ht="22.5">
      <c r="A10" s="286">
        <v>1</v>
      </c>
      <c r="B10" s="287" t="s">
        <v>81</v>
      </c>
      <c r="C10" s="458" t="s">
        <v>41</v>
      </c>
      <c r="D10" s="459"/>
      <c r="E10" s="288">
        <f aca="true" t="shared" si="0" ref="E10:Q10">SUM(E15+E24+E33+E42)</f>
        <v>2668757</v>
      </c>
      <c r="F10" s="288">
        <f t="shared" si="0"/>
        <v>848486</v>
      </c>
      <c r="G10" s="288">
        <f t="shared" si="0"/>
        <v>1820271</v>
      </c>
      <c r="H10" s="288">
        <f t="shared" si="0"/>
        <v>2668757</v>
      </c>
      <c r="I10" s="288">
        <f t="shared" si="0"/>
        <v>848486</v>
      </c>
      <c r="J10" s="288">
        <f t="shared" si="0"/>
        <v>0</v>
      </c>
      <c r="K10" s="288">
        <f t="shared" si="0"/>
        <v>0</v>
      </c>
      <c r="L10" s="288">
        <f t="shared" si="0"/>
        <v>848486</v>
      </c>
      <c r="M10" s="288">
        <f t="shared" si="0"/>
        <v>1820271</v>
      </c>
      <c r="N10" s="288">
        <f t="shared" si="0"/>
        <v>1380750</v>
      </c>
      <c r="O10" s="288">
        <f t="shared" si="0"/>
        <v>0</v>
      </c>
      <c r="P10" s="288">
        <f t="shared" si="0"/>
        <v>0</v>
      </c>
      <c r="Q10" s="288">
        <f t="shared" si="0"/>
        <v>439521</v>
      </c>
    </row>
    <row r="11" spans="1:17" ht="12.75">
      <c r="A11" s="436" t="s">
        <v>82</v>
      </c>
      <c r="B11" s="291" t="s">
        <v>83</v>
      </c>
      <c r="C11" s="437" t="s">
        <v>514</v>
      </c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9"/>
    </row>
    <row r="12" spans="1:17" ht="12.75">
      <c r="A12" s="436"/>
      <c r="B12" s="291" t="s">
        <v>84</v>
      </c>
      <c r="C12" s="440" t="s">
        <v>515</v>
      </c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2"/>
    </row>
    <row r="13" spans="1:17" ht="12.75">
      <c r="A13" s="436"/>
      <c r="B13" s="291" t="s">
        <v>85</v>
      </c>
      <c r="C13" s="440" t="s">
        <v>516</v>
      </c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2"/>
    </row>
    <row r="14" spans="1:17" ht="12.75">
      <c r="A14" s="436"/>
      <c r="B14" s="291" t="s">
        <v>86</v>
      </c>
      <c r="C14" s="443" t="s">
        <v>517</v>
      </c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5"/>
    </row>
    <row r="15" spans="1:17" ht="11.25">
      <c r="A15" s="436"/>
      <c r="B15" s="293" t="s">
        <v>87</v>
      </c>
      <c r="C15" s="294">
        <v>344</v>
      </c>
      <c r="D15" s="446" t="s">
        <v>183</v>
      </c>
      <c r="E15" s="295">
        <f aca="true" t="shared" si="1" ref="E15:Q15">SUM(E16:E19)</f>
        <v>466672</v>
      </c>
      <c r="F15" s="295">
        <f t="shared" si="1"/>
        <v>157236</v>
      </c>
      <c r="G15" s="295">
        <f t="shared" si="1"/>
        <v>309436</v>
      </c>
      <c r="H15" s="295">
        <f t="shared" si="1"/>
        <v>466672</v>
      </c>
      <c r="I15" s="295">
        <f t="shared" si="1"/>
        <v>157236</v>
      </c>
      <c r="J15" s="295">
        <f t="shared" si="1"/>
        <v>0</v>
      </c>
      <c r="K15" s="295">
        <f t="shared" si="1"/>
        <v>0</v>
      </c>
      <c r="L15" s="295">
        <f t="shared" si="1"/>
        <v>157236</v>
      </c>
      <c r="M15" s="295">
        <f t="shared" si="1"/>
        <v>309436</v>
      </c>
      <c r="N15" s="295">
        <f t="shared" si="1"/>
        <v>0</v>
      </c>
      <c r="O15" s="295">
        <f t="shared" si="1"/>
        <v>0</v>
      </c>
      <c r="P15" s="295">
        <f t="shared" si="1"/>
        <v>0</v>
      </c>
      <c r="Q15" s="295">
        <f t="shared" si="1"/>
        <v>309436</v>
      </c>
    </row>
    <row r="16" spans="1:17" ht="12.75" customHeight="1">
      <c r="A16" s="436"/>
      <c r="B16" s="291" t="s">
        <v>527</v>
      </c>
      <c r="C16" s="448" t="s">
        <v>519</v>
      </c>
      <c r="D16" s="447"/>
      <c r="E16" s="296">
        <f>SUM(F16:G16)</f>
        <v>466672</v>
      </c>
      <c r="F16" s="296">
        <f>SUM(I16)</f>
        <v>157236</v>
      </c>
      <c r="G16" s="296">
        <f>SUM(M16)</f>
        <v>309436</v>
      </c>
      <c r="H16" s="300">
        <f>SUM(M16+I16)</f>
        <v>466672</v>
      </c>
      <c r="I16" s="300">
        <f>SUM(J16:L16)</f>
        <v>157236</v>
      </c>
      <c r="J16" s="301"/>
      <c r="K16" s="300"/>
      <c r="L16" s="301">
        <v>157236</v>
      </c>
      <c r="M16" s="300">
        <f>SUM(N16:Q16)</f>
        <v>309436</v>
      </c>
      <c r="N16" s="301"/>
      <c r="O16" s="303"/>
      <c r="P16" s="303"/>
      <c r="Q16" s="303">
        <v>309436</v>
      </c>
    </row>
    <row r="17" spans="1:17" ht="12.75" customHeight="1">
      <c r="A17" s="436"/>
      <c r="B17" s="291" t="s">
        <v>54</v>
      </c>
      <c r="C17" s="449"/>
      <c r="D17" s="299" t="s">
        <v>185</v>
      </c>
      <c r="E17" s="296"/>
      <c r="F17" s="296"/>
      <c r="G17" s="296"/>
      <c r="H17" s="300"/>
      <c r="I17" s="300"/>
      <c r="J17" s="300"/>
      <c r="K17" s="300"/>
      <c r="L17" s="300"/>
      <c r="M17" s="300"/>
      <c r="N17" s="300"/>
      <c r="O17" s="300"/>
      <c r="P17" s="300"/>
      <c r="Q17" s="301"/>
    </row>
    <row r="18" spans="1:17" ht="12.75" customHeight="1">
      <c r="A18" s="436"/>
      <c r="B18" s="291" t="s">
        <v>56</v>
      </c>
      <c r="C18" s="449"/>
      <c r="D18" s="302"/>
      <c r="E18" s="296"/>
      <c r="F18" s="296"/>
      <c r="G18" s="296"/>
      <c r="H18" s="300"/>
      <c r="I18" s="300"/>
      <c r="J18" s="301"/>
      <c r="K18" s="300"/>
      <c r="L18" s="301"/>
      <c r="M18" s="300"/>
      <c r="N18" s="301"/>
      <c r="O18" s="303"/>
      <c r="P18" s="303"/>
      <c r="Q18" s="303"/>
    </row>
    <row r="19" spans="1:17" ht="12.75" customHeight="1">
      <c r="A19" s="436"/>
      <c r="B19" s="291" t="s">
        <v>528</v>
      </c>
      <c r="C19" s="450"/>
      <c r="D19" s="304"/>
      <c r="E19" s="305"/>
      <c r="F19" s="305"/>
      <c r="G19" s="305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17" ht="12.75">
      <c r="A20" s="436" t="s">
        <v>88</v>
      </c>
      <c r="B20" s="291" t="s">
        <v>83</v>
      </c>
      <c r="C20" s="437" t="s">
        <v>530</v>
      </c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9"/>
    </row>
    <row r="21" spans="1:17" ht="12.75">
      <c r="A21" s="436"/>
      <c r="B21" s="291" t="s">
        <v>84</v>
      </c>
      <c r="C21" s="440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2"/>
    </row>
    <row r="22" spans="1:17" ht="12.75">
      <c r="A22" s="436"/>
      <c r="B22" s="291" t="s">
        <v>85</v>
      </c>
      <c r="C22" s="440" t="s">
        <v>531</v>
      </c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2"/>
    </row>
    <row r="23" spans="1:17" ht="12.75">
      <c r="A23" s="436"/>
      <c r="B23" s="291" t="s">
        <v>86</v>
      </c>
      <c r="C23" s="443" t="s">
        <v>536</v>
      </c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5"/>
    </row>
    <row r="24" spans="1:17" ht="11.25">
      <c r="A24" s="436"/>
      <c r="B24" s="293" t="s">
        <v>87</v>
      </c>
      <c r="C24" s="307"/>
      <c r="D24" s="446" t="s">
        <v>183</v>
      </c>
      <c r="E24" s="295">
        <f aca="true" t="shared" si="2" ref="E24:Q24">SUM(E25:E28)</f>
        <v>2072000</v>
      </c>
      <c r="F24" s="295">
        <f t="shared" si="2"/>
        <v>691250</v>
      </c>
      <c r="G24" s="295">
        <f t="shared" si="2"/>
        <v>1380750</v>
      </c>
      <c r="H24" s="295">
        <f t="shared" si="2"/>
        <v>2072000</v>
      </c>
      <c r="I24" s="295">
        <f t="shared" si="2"/>
        <v>691250</v>
      </c>
      <c r="J24" s="295">
        <f t="shared" si="2"/>
        <v>0</v>
      </c>
      <c r="K24" s="295">
        <f t="shared" si="2"/>
        <v>0</v>
      </c>
      <c r="L24" s="295">
        <f t="shared" si="2"/>
        <v>691250</v>
      </c>
      <c r="M24" s="295">
        <f t="shared" si="2"/>
        <v>1380750</v>
      </c>
      <c r="N24" s="295">
        <f t="shared" si="2"/>
        <v>1380750</v>
      </c>
      <c r="O24" s="295">
        <f t="shared" si="2"/>
        <v>0</v>
      </c>
      <c r="P24" s="295">
        <f t="shared" si="2"/>
        <v>0</v>
      </c>
      <c r="Q24" s="295">
        <f t="shared" si="2"/>
        <v>0</v>
      </c>
    </row>
    <row r="25" spans="1:17" ht="15" customHeight="1">
      <c r="A25" s="436"/>
      <c r="B25" s="291" t="s">
        <v>527</v>
      </c>
      <c r="C25" s="448"/>
      <c r="D25" s="447"/>
      <c r="E25" s="296">
        <f>SUM(F25:G25)</f>
        <v>120000</v>
      </c>
      <c r="F25" s="296">
        <f>SUM(I25)</f>
        <v>45000</v>
      </c>
      <c r="G25" s="296">
        <f>SUM(M25)</f>
        <v>75000</v>
      </c>
      <c r="H25" s="300">
        <f>SUM(M25+I25)</f>
        <v>120000</v>
      </c>
      <c r="I25" s="300">
        <f>SUM(J25:L25)</f>
        <v>45000</v>
      </c>
      <c r="J25" s="297"/>
      <c r="K25" s="297"/>
      <c r="L25" s="297">
        <v>45000</v>
      </c>
      <c r="M25" s="300">
        <f>SUM(N25:Q25)</f>
        <v>75000</v>
      </c>
      <c r="N25" s="297">
        <v>75000</v>
      </c>
      <c r="O25" s="297"/>
      <c r="P25" s="297"/>
      <c r="Q25" s="298"/>
    </row>
    <row r="26" spans="1:17" ht="15" customHeight="1">
      <c r="A26" s="436"/>
      <c r="B26" s="291" t="s">
        <v>54</v>
      </c>
      <c r="C26" s="449"/>
      <c r="D26" s="299" t="s">
        <v>185</v>
      </c>
      <c r="E26" s="296">
        <f>SUM(F26:G26)</f>
        <v>1952000</v>
      </c>
      <c r="F26" s="296">
        <f>SUM(I26)</f>
        <v>646250</v>
      </c>
      <c r="G26" s="296">
        <f>SUM(M26)</f>
        <v>1305750</v>
      </c>
      <c r="H26" s="300">
        <f>SUM(M26+I26)</f>
        <v>1952000</v>
      </c>
      <c r="I26" s="300">
        <f>SUM(J26:L26)</f>
        <v>646250</v>
      </c>
      <c r="J26" s="300"/>
      <c r="K26" s="300"/>
      <c r="L26" s="300">
        <v>646250</v>
      </c>
      <c r="M26" s="300">
        <f>SUM(N26:Q26)</f>
        <v>1305750</v>
      </c>
      <c r="N26" s="300">
        <v>1305750</v>
      </c>
      <c r="O26" s="300"/>
      <c r="P26" s="300"/>
      <c r="Q26" s="301"/>
    </row>
    <row r="27" spans="1:17" ht="15" customHeight="1">
      <c r="A27" s="436"/>
      <c r="B27" s="291" t="s">
        <v>56</v>
      </c>
      <c r="C27" s="449"/>
      <c r="D27" s="302"/>
      <c r="E27" s="305"/>
      <c r="F27" s="305"/>
      <c r="G27" s="305"/>
      <c r="H27" s="303"/>
      <c r="I27" s="303"/>
      <c r="J27" s="303"/>
      <c r="K27" s="303"/>
      <c r="L27" s="303"/>
      <c r="M27" s="303"/>
      <c r="N27" s="303"/>
      <c r="O27" s="303"/>
      <c r="P27" s="303"/>
      <c r="Q27" s="303"/>
    </row>
    <row r="28" spans="1:17" ht="15" customHeight="1">
      <c r="A28" s="436"/>
      <c r="B28" s="291" t="s">
        <v>528</v>
      </c>
      <c r="C28" s="450"/>
      <c r="D28" s="304"/>
      <c r="E28" s="305"/>
      <c r="F28" s="305"/>
      <c r="G28" s="305"/>
      <c r="H28" s="306"/>
      <c r="I28" s="306"/>
      <c r="J28" s="306"/>
      <c r="K28" s="306"/>
      <c r="L28" s="306"/>
      <c r="M28" s="306"/>
      <c r="N28" s="306"/>
      <c r="O28" s="306"/>
      <c r="P28" s="306"/>
      <c r="Q28" s="306"/>
    </row>
    <row r="29" spans="1:17" ht="12.75">
      <c r="A29" s="453" t="s">
        <v>89</v>
      </c>
      <c r="B29" s="291" t="s">
        <v>83</v>
      </c>
      <c r="C29" s="437" t="s">
        <v>520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9"/>
    </row>
    <row r="30" spans="1:17" ht="12.75">
      <c r="A30" s="454"/>
      <c r="B30" s="291" t="s">
        <v>84</v>
      </c>
      <c r="C30" s="440" t="s">
        <v>521</v>
      </c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2"/>
    </row>
    <row r="31" spans="1:17" ht="12.75">
      <c r="A31" s="454"/>
      <c r="B31" s="291" t="s">
        <v>85</v>
      </c>
      <c r="C31" s="440" t="s">
        <v>522</v>
      </c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2"/>
    </row>
    <row r="32" spans="1:17" ht="12.75">
      <c r="A32" s="454"/>
      <c r="B32" s="291" t="s">
        <v>86</v>
      </c>
      <c r="C32" s="443" t="s">
        <v>550</v>
      </c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5"/>
    </row>
    <row r="33" spans="1:17" ht="11.25">
      <c r="A33" s="454"/>
      <c r="B33" s="293" t="s">
        <v>87</v>
      </c>
      <c r="C33" s="307">
        <v>1306</v>
      </c>
      <c r="D33" s="446" t="s">
        <v>183</v>
      </c>
      <c r="E33" s="295">
        <f aca="true" t="shared" si="3" ref="E33:Q33">SUM(E34:E37)</f>
        <v>62406</v>
      </c>
      <c r="F33" s="295">
        <f t="shared" si="3"/>
        <v>0</v>
      </c>
      <c r="G33" s="295">
        <f t="shared" si="3"/>
        <v>62406</v>
      </c>
      <c r="H33" s="295">
        <f t="shared" si="3"/>
        <v>62406</v>
      </c>
      <c r="I33" s="295">
        <f t="shared" si="3"/>
        <v>0</v>
      </c>
      <c r="J33" s="295">
        <f t="shared" si="3"/>
        <v>0</v>
      </c>
      <c r="K33" s="295">
        <f t="shared" si="3"/>
        <v>0</v>
      </c>
      <c r="L33" s="295">
        <f t="shared" si="3"/>
        <v>0</v>
      </c>
      <c r="M33" s="295">
        <f t="shared" si="3"/>
        <v>62406</v>
      </c>
      <c r="N33" s="295">
        <f t="shared" si="3"/>
        <v>0</v>
      </c>
      <c r="O33" s="295">
        <f t="shared" si="3"/>
        <v>0</v>
      </c>
      <c r="P33" s="295">
        <f t="shared" si="3"/>
        <v>0</v>
      </c>
      <c r="Q33" s="295">
        <f t="shared" si="3"/>
        <v>62406</v>
      </c>
    </row>
    <row r="34" spans="1:17" ht="15" customHeight="1">
      <c r="A34" s="454"/>
      <c r="B34" s="291" t="s">
        <v>527</v>
      </c>
      <c r="C34" s="448" t="s">
        <v>523</v>
      </c>
      <c r="D34" s="447"/>
      <c r="E34" s="296">
        <f>SUM(F34:G34)</f>
        <v>62406</v>
      </c>
      <c r="F34" s="296">
        <f>SUM(I34)</f>
        <v>0</v>
      </c>
      <c r="G34" s="296">
        <f>SUM(M34)</f>
        <v>62406</v>
      </c>
      <c r="H34" s="300">
        <f>SUM(M34+I34)</f>
        <v>62406</v>
      </c>
      <c r="I34" s="300">
        <f>SUM(J34:L34)</f>
        <v>0</v>
      </c>
      <c r="J34" s="300" t="s">
        <v>41</v>
      </c>
      <c r="K34" s="300" t="s">
        <v>41</v>
      </c>
      <c r="L34" s="300" t="s">
        <v>41</v>
      </c>
      <c r="M34" s="300">
        <f>SUM(N34:Q34)</f>
        <v>62406</v>
      </c>
      <c r="N34" s="300" t="s">
        <v>41</v>
      </c>
      <c r="O34" s="300" t="s">
        <v>41</v>
      </c>
      <c r="P34" s="300" t="s">
        <v>41</v>
      </c>
      <c r="Q34" s="301">
        <v>62406</v>
      </c>
    </row>
    <row r="35" spans="1:17" ht="15" customHeight="1">
      <c r="A35" s="454"/>
      <c r="B35" s="291" t="s">
        <v>54</v>
      </c>
      <c r="C35" s="449"/>
      <c r="D35" s="299" t="s">
        <v>353</v>
      </c>
      <c r="E35" s="296"/>
      <c r="F35" s="296"/>
      <c r="G35" s="296"/>
      <c r="H35" s="300"/>
      <c r="I35" s="300"/>
      <c r="J35" s="300"/>
      <c r="K35" s="300"/>
      <c r="L35" s="300"/>
      <c r="M35" s="300"/>
      <c r="N35" s="300"/>
      <c r="O35" s="300"/>
      <c r="P35" s="300"/>
      <c r="Q35" s="301"/>
    </row>
    <row r="36" spans="1:17" ht="15" customHeight="1">
      <c r="A36" s="454"/>
      <c r="B36" s="291" t="s">
        <v>56</v>
      </c>
      <c r="C36" s="449"/>
      <c r="D36" s="302"/>
      <c r="E36" s="296"/>
      <c r="F36" s="296"/>
      <c r="G36" s="296"/>
      <c r="H36" s="300"/>
      <c r="I36" s="300"/>
      <c r="J36" s="300"/>
      <c r="K36" s="300"/>
      <c r="L36" s="300"/>
      <c r="M36" s="300"/>
      <c r="N36" s="300"/>
      <c r="O36" s="300"/>
      <c r="P36" s="300"/>
      <c r="Q36" s="301"/>
    </row>
    <row r="37" spans="1:17" ht="15" customHeight="1">
      <c r="A37" s="455"/>
      <c r="B37" s="291" t="s">
        <v>528</v>
      </c>
      <c r="C37" s="450"/>
      <c r="D37" s="304"/>
      <c r="E37" s="305"/>
      <c r="F37" s="305"/>
      <c r="G37" s="305"/>
      <c r="H37" s="306"/>
      <c r="I37" s="306"/>
      <c r="J37" s="306"/>
      <c r="K37" s="306"/>
      <c r="L37" s="306"/>
      <c r="M37" s="306"/>
      <c r="N37" s="306"/>
      <c r="O37" s="306"/>
      <c r="P37" s="306"/>
      <c r="Q37" s="306"/>
    </row>
    <row r="38" spans="1:17" ht="12.75">
      <c r="A38" s="453" t="s">
        <v>524</v>
      </c>
      <c r="B38" s="291" t="s">
        <v>83</v>
      </c>
      <c r="C38" s="437" t="s">
        <v>520</v>
      </c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9"/>
    </row>
    <row r="39" spans="1:17" ht="12.75">
      <c r="A39" s="454"/>
      <c r="B39" s="291" t="s">
        <v>84</v>
      </c>
      <c r="C39" s="440" t="s">
        <v>521</v>
      </c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2"/>
    </row>
    <row r="40" spans="1:17" ht="12.75">
      <c r="A40" s="454"/>
      <c r="B40" s="291" t="s">
        <v>85</v>
      </c>
      <c r="C40" s="440" t="s">
        <v>522</v>
      </c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2"/>
    </row>
    <row r="41" spans="1:17" ht="12.75">
      <c r="A41" s="454"/>
      <c r="B41" s="291" t="s">
        <v>86</v>
      </c>
      <c r="C41" s="443" t="s">
        <v>551</v>
      </c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5"/>
    </row>
    <row r="42" spans="1:17" ht="11.25">
      <c r="A42" s="454"/>
      <c r="B42" s="293" t="s">
        <v>87</v>
      </c>
      <c r="C42" s="307">
        <v>1306</v>
      </c>
      <c r="D42" s="446" t="s">
        <v>183</v>
      </c>
      <c r="E42" s="295">
        <f aca="true" t="shared" si="4" ref="E42:Q42">SUM(E43:E46)</f>
        <v>67679</v>
      </c>
      <c r="F42" s="295">
        <f t="shared" si="4"/>
        <v>0</v>
      </c>
      <c r="G42" s="295">
        <f t="shared" si="4"/>
        <v>67679</v>
      </c>
      <c r="H42" s="295">
        <f t="shared" si="4"/>
        <v>67679</v>
      </c>
      <c r="I42" s="295">
        <f t="shared" si="4"/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67679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67679</v>
      </c>
    </row>
    <row r="43" spans="1:17" ht="15" customHeight="1">
      <c r="A43" s="454"/>
      <c r="B43" s="291" t="s">
        <v>527</v>
      </c>
      <c r="C43" s="448" t="s">
        <v>523</v>
      </c>
      <c r="D43" s="447"/>
      <c r="E43" s="296">
        <f>SUM(F43:G43)</f>
        <v>67679</v>
      </c>
      <c r="F43" s="296">
        <f>SUM(I43)</f>
        <v>0</v>
      </c>
      <c r="G43" s="296">
        <f>SUM(M43)</f>
        <v>67679</v>
      </c>
      <c r="H43" s="300">
        <f>SUM(M43+I43)</f>
        <v>67679</v>
      </c>
      <c r="I43" s="300">
        <v>0</v>
      </c>
      <c r="J43" s="300" t="s">
        <v>41</v>
      </c>
      <c r="K43" s="300" t="s">
        <v>41</v>
      </c>
      <c r="L43" s="300" t="s">
        <v>41</v>
      </c>
      <c r="M43" s="300">
        <f>SUM(N43:Q43)</f>
        <v>67679</v>
      </c>
      <c r="N43" s="300" t="s">
        <v>41</v>
      </c>
      <c r="O43" s="300" t="s">
        <v>41</v>
      </c>
      <c r="P43" s="300" t="s">
        <v>41</v>
      </c>
      <c r="Q43" s="301">
        <v>67679</v>
      </c>
    </row>
    <row r="44" spans="1:17" ht="15" customHeight="1">
      <c r="A44" s="454"/>
      <c r="B44" s="291" t="s">
        <v>54</v>
      </c>
      <c r="C44" s="449"/>
      <c r="D44" s="299" t="s">
        <v>353</v>
      </c>
      <c r="E44" s="296"/>
      <c r="F44" s="296"/>
      <c r="G44" s="296"/>
      <c r="H44" s="300"/>
      <c r="I44" s="300"/>
      <c r="J44" s="300"/>
      <c r="K44" s="300"/>
      <c r="L44" s="300"/>
      <c r="M44" s="300"/>
      <c r="N44" s="300"/>
      <c r="O44" s="300"/>
      <c r="P44" s="300"/>
      <c r="Q44" s="301"/>
    </row>
    <row r="45" spans="1:17" ht="15" customHeight="1">
      <c r="A45" s="454"/>
      <c r="B45" s="291" t="s">
        <v>56</v>
      </c>
      <c r="C45" s="449"/>
      <c r="D45" s="302"/>
      <c r="E45" s="296"/>
      <c r="F45" s="296"/>
      <c r="G45" s="296"/>
      <c r="H45" s="300"/>
      <c r="I45" s="300"/>
      <c r="J45" s="300"/>
      <c r="K45" s="300"/>
      <c r="L45" s="300"/>
      <c r="M45" s="300"/>
      <c r="N45" s="300"/>
      <c r="O45" s="300"/>
      <c r="P45" s="300"/>
      <c r="Q45" s="301"/>
    </row>
    <row r="46" spans="1:17" ht="15" customHeight="1">
      <c r="A46" s="455"/>
      <c r="B46" s="291" t="s">
        <v>528</v>
      </c>
      <c r="C46" s="450"/>
      <c r="D46" s="304"/>
      <c r="E46" s="305"/>
      <c r="F46" s="305"/>
      <c r="G46" s="305"/>
      <c r="H46" s="306"/>
      <c r="I46" s="306"/>
      <c r="J46" s="306"/>
      <c r="K46" s="306"/>
      <c r="L46" s="306"/>
      <c r="M46" s="306"/>
      <c r="N46" s="306"/>
      <c r="O46" s="306"/>
      <c r="P46" s="306"/>
      <c r="Q46" s="306"/>
    </row>
    <row r="47" spans="1:17" ht="12.75" hidden="1">
      <c r="A47" s="436" t="s">
        <v>525</v>
      </c>
      <c r="B47" s="291" t="s">
        <v>83</v>
      </c>
      <c r="C47" s="437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9"/>
    </row>
    <row r="48" spans="1:17" ht="12.75" hidden="1">
      <c r="A48" s="436"/>
      <c r="B48" s="291" t="s">
        <v>84</v>
      </c>
      <c r="C48" s="440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2"/>
    </row>
    <row r="49" spans="1:17" ht="12.75" hidden="1">
      <c r="A49" s="436"/>
      <c r="B49" s="291" t="s">
        <v>85</v>
      </c>
      <c r="C49" s="440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2"/>
    </row>
    <row r="50" spans="1:17" ht="12.75" hidden="1">
      <c r="A50" s="436"/>
      <c r="B50" s="291" t="s">
        <v>86</v>
      </c>
      <c r="C50" s="443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5"/>
    </row>
    <row r="51" spans="1:17" ht="11.25" hidden="1">
      <c r="A51" s="436"/>
      <c r="B51" s="293" t="s">
        <v>87</v>
      </c>
      <c r="C51" s="307"/>
      <c r="D51" s="446" t="s">
        <v>183</v>
      </c>
      <c r="E51" s="295">
        <f aca="true" t="shared" si="5" ref="E51:Q51">SUM(E52:E55)</f>
        <v>0</v>
      </c>
      <c r="F51" s="295">
        <f t="shared" si="5"/>
        <v>0</v>
      </c>
      <c r="G51" s="295">
        <f t="shared" si="5"/>
        <v>0</v>
      </c>
      <c r="H51" s="295">
        <f t="shared" si="5"/>
        <v>0</v>
      </c>
      <c r="I51" s="295">
        <f t="shared" si="5"/>
        <v>0</v>
      </c>
      <c r="J51" s="295">
        <f t="shared" si="5"/>
        <v>0</v>
      </c>
      <c r="K51" s="295">
        <f t="shared" si="5"/>
        <v>0</v>
      </c>
      <c r="L51" s="295">
        <f t="shared" si="5"/>
        <v>0</v>
      </c>
      <c r="M51" s="295">
        <f t="shared" si="5"/>
        <v>0</v>
      </c>
      <c r="N51" s="295">
        <f t="shared" si="5"/>
        <v>0</v>
      </c>
      <c r="O51" s="295">
        <f t="shared" si="5"/>
        <v>0</v>
      </c>
      <c r="P51" s="295">
        <f t="shared" si="5"/>
        <v>0</v>
      </c>
      <c r="Q51" s="295">
        <f t="shared" si="5"/>
        <v>0</v>
      </c>
    </row>
    <row r="52" spans="1:17" ht="15" customHeight="1" hidden="1">
      <c r="A52" s="436"/>
      <c r="B52" s="291" t="s">
        <v>527</v>
      </c>
      <c r="C52" s="448"/>
      <c r="D52" s="447"/>
      <c r="E52" s="296"/>
      <c r="F52" s="296"/>
      <c r="G52" s="296"/>
      <c r="H52" s="297"/>
      <c r="I52" s="297"/>
      <c r="J52" s="297"/>
      <c r="K52" s="297"/>
      <c r="L52" s="297"/>
      <c r="M52" s="297"/>
      <c r="N52" s="297"/>
      <c r="O52" s="297"/>
      <c r="P52" s="297"/>
      <c r="Q52" s="298"/>
    </row>
    <row r="53" spans="1:17" ht="15" customHeight="1" hidden="1">
      <c r="A53" s="436"/>
      <c r="B53" s="291" t="s">
        <v>54</v>
      </c>
      <c r="C53" s="449"/>
      <c r="D53" s="299" t="s">
        <v>185</v>
      </c>
      <c r="E53" s="296"/>
      <c r="F53" s="296"/>
      <c r="G53" s="296"/>
      <c r="H53" s="300"/>
      <c r="I53" s="300"/>
      <c r="J53" s="300"/>
      <c r="K53" s="300"/>
      <c r="L53" s="300"/>
      <c r="M53" s="300"/>
      <c r="N53" s="300"/>
      <c r="O53" s="300"/>
      <c r="P53" s="300"/>
      <c r="Q53" s="301"/>
    </row>
    <row r="54" spans="1:17" ht="15" customHeight="1" hidden="1">
      <c r="A54" s="436"/>
      <c r="B54" s="291" t="s">
        <v>56</v>
      </c>
      <c r="C54" s="449"/>
      <c r="D54" s="302"/>
      <c r="E54" s="305"/>
      <c r="F54" s="305"/>
      <c r="G54" s="305"/>
      <c r="H54" s="303"/>
      <c r="I54" s="303"/>
      <c r="J54" s="303"/>
      <c r="K54" s="303"/>
      <c r="L54" s="303"/>
      <c r="M54" s="303"/>
      <c r="N54" s="303"/>
      <c r="O54" s="303"/>
      <c r="P54" s="303"/>
      <c r="Q54" s="303"/>
    </row>
    <row r="55" spans="1:17" ht="15" customHeight="1" hidden="1">
      <c r="A55" s="436"/>
      <c r="B55" s="291" t="s">
        <v>528</v>
      </c>
      <c r="C55" s="450"/>
      <c r="D55" s="304"/>
      <c r="E55" s="305"/>
      <c r="F55" s="305"/>
      <c r="G55" s="305"/>
      <c r="H55" s="306"/>
      <c r="I55" s="306"/>
      <c r="J55" s="306"/>
      <c r="K55" s="306"/>
      <c r="L55" s="306"/>
      <c r="M55" s="306"/>
      <c r="N55" s="306"/>
      <c r="O55" s="306"/>
      <c r="P55" s="306"/>
      <c r="Q55" s="306"/>
    </row>
    <row r="56" spans="1:17" ht="11.25" hidden="1">
      <c r="A56" s="308" t="s">
        <v>526</v>
      </c>
      <c r="B56" s="291" t="s">
        <v>90</v>
      </c>
      <c r="C56" s="317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9"/>
    </row>
    <row r="57" spans="1:17" s="289" customFormat="1" ht="11.25">
      <c r="A57" s="286">
        <v>2</v>
      </c>
      <c r="B57" s="309" t="s">
        <v>91</v>
      </c>
      <c r="C57" s="310" t="s">
        <v>41</v>
      </c>
      <c r="D57" s="311"/>
      <c r="E57" s="309">
        <f aca="true" t="shared" si="6" ref="E57:Q57">SUM(E62)</f>
        <v>0</v>
      </c>
      <c r="F57" s="309">
        <f t="shared" si="6"/>
        <v>0</v>
      </c>
      <c r="G57" s="309">
        <f t="shared" si="6"/>
        <v>0</v>
      </c>
      <c r="H57" s="309">
        <f t="shared" si="6"/>
        <v>0</v>
      </c>
      <c r="I57" s="309">
        <f t="shared" si="6"/>
        <v>0</v>
      </c>
      <c r="J57" s="309">
        <f t="shared" si="6"/>
        <v>0</v>
      </c>
      <c r="K57" s="309">
        <f t="shared" si="6"/>
        <v>0</v>
      </c>
      <c r="L57" s="309">
        <f t="shared" si="6"/>
        <v>0</v>
      </c>
      <c r="M57" s="309">
        <f t="shared" si="6"/>
        <v>0</v>
      </c>
      <c r="N57" s="309">
        <f t="shared" si="6"/>
        <v>0</v>
      </c>
      <c r="O57" s="309">
        <f t="shared" si="6"/>
        <v>0</v>
      </c>
      <c r="P57" s="309">
        <f t="shared" si="6"/>
        <v>0</v>
      </c>
      <c r="Q57" s="309">
        <f t="shared" si="6"/>
        <v>0</v>
      </c>
    </row>
    <row r="58" spans="1:17" ht="12.75">
      <c r="A58" s="290" t="s">
        <v>92</v>
      </c>
      <c r="B58" s="291" t="s">
        <v>83</v>
      </c>
      <c r="C58" s="292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75"/>
    </row>
    <row r="59" spans="1:17" ht="12.75">
      <c r="A59" s="290"/>
      <c r="B59" s="291" t="s">
        <v>84</v>
      </c>
      <c r="C59" s="276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125"/>
    </row>
    <row r="60" spans="1:17" ht="12.75">
      <c r="A60" s="290"/>
      <c r="B60" s="291" t="s">
        <v>85</v>
      </c>
      <c r="C60" s="276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125"/>
    </row>
    <row r="61" spans="1:17" ht="12.75">
      <c r="A61" s="290"/>
      <c r="B61" s="291" t="s">
        <v>86</v>
      </c>
      <c r="C61" s="312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123"/>
    </row>
    <row r="62" spans="1:17" ht="11.25">
      <c r="A62" s="290"/>
      <c r="B62" s="291" t="s">
        <v>87</v>
      </c>
      <c r="C62" s="451"/>
      <c r="D62" s="45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</row>
    <row r="63" spans="1:17" ht="11.25">
      <c r="A63" s="290"/>
      <c r="B63" s="291" t="s">
        <v>518</v>
      </c>
      <c r="C63" s="452"/>
      <c r="D63" s="452"/>
      <c r="E63" s="291"/>
      <c r="F63" s="291"/>
      <c r="G63" s="291"/>
      <c r="H63" s="314"/>
      <c r="I63" s="314"/>
      <c r="J63" s="314"/>
      <c r="K63" s="314"/>
      <c r="L63" s="314"/>
      <c r="M63" s="314"/>
      <c r="N63" s="314"/>
      <c r="O63" s="314"/>
      <c r="P63" s="314"/>
      <c r="Q63" s="314"/>
    </row>
    <row r="64" spans="1:17" ht="11.25">
      <c r="A64" s="290"/>
      <c r="B64" s="291" t="s">
        <v>512</v>
      </c>
      <c r="C64" s="315"/>
      <c r="D64" s="315"/>
      <c r="E64" s="291"/>
      <c r="F64" s="291"/>
      <c r="G64" s="291"/>
      <c r="H64" s="315"/>
      <c r="I64" s="315"/>
      <c r="J64" s="315"/>
      <c r="K64" s="315"/>
      <c r="L64" s="315"/>
      <c r="M64" s="315"/>
      <c r="N64" s="315"/>
      <c r="O64" s="315"/>
      <c r="P64" s="315"/>
      <c r="Q64" s="315"/>
    </row>
    <row r="65" spans="1:17" ht="11.25">
      <c r="A65" s="290"/>
      <c r="B65" s="291" t="s">
        <v>65</v>
      </c>
      <c r="C65" s="315"/>
      <c r="D65" s="315"/>
      <c r="E65" s="291"/>
      <c r="F65" s="291"/>
      <c r="G65" s="291"/>
      <c r="H65" s="315"/>
      <c r="I65" s="315"/>
      <c r="J65" s="315"/>
      <c r="K65" s="315"/>
      <c r="L65" s="315"/>
      <c r="M65" s="315"/>
      <c r="N65" s="315"/>
      <c r="O65" s="315"/>
      <c r="P65" s="315"/>
      <c r="Q65" s="315"/>
    </row>
    <row r="66" spans="1:17" ht="11.25">
      <c r="A66" s="290"/>
      <c r="B66" s="291" t="s">
        <v>54</v>
      </c>
      <c r="C66" s="316"/>
      <c r="D66" s="316"/>
      <c r="E66" s="291"/>
      <c r="F66" s="291"/>
      <c r="G66" s="291"/>
      <c r="H66" s="316"/>
      <c r="I66" s="316"/>
      <c r="J66" s="316"/>
      <c r="K66" s="316"/>
      <c r="L66" s="316"/>
      <c r="M66" s="316"/>
      <c r="N66" s="316"/>
      <c r="O66" s="316"/>
      <c r="P66" s="316"/>
      <c r="Q66" s="316"/>
    </row>
    <row r="67" spans="1:17" ht="11.25">
      <c r="A67" s="308" t="s">
        <v>93</v>
      </c>
      <c r="B67" s="291" t="s">
        <v>90</v>
      </c>
      <c r="C67" s="317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9"/>
    </row>
    <row r="68" spans="1:17" s="289" customFormat="1" ht="12.75">
      <c r="A68" s="433" t="s">
        <v>94</v>
      </c>
      <c r="B68" s="434"/>
      <c r="C68" s="433" t="s">
        <v>41</v>
      </c>
      <c r="D68" s="435"/>
      <c r="E68" s="288">
        <f aca="true" t="shared" si="7" ref="E68:Q68">SUM(E10+E57)</f>
        <v>2668757</v>
      </c>
      <c r="F68" s="288">
        <f t="shared" si="7"/>
        <v>848486</v>
      </c>
      <c r="G68" s="288">
        <f t="shared" si="7"/>
        <v>1820271</v>
      </c>
      <c r="H68" s="288">
        <f t="shared" si="7"/>
        <v>2668757</v>
      </c>
      <c r="I68" s="288">
        <f t="shared" si="7"/>
        <v>848486</v>
      </c>
      <c r="J68" s="288">
        <f t="shared" si="7"/>
        <v>0</v>
      </c>
      <c r="K68" s="288">
        <f t="shared" si="7"/>
        <v>0</v>
      </c>
      <c r="L68" s="288">
        <f t="shared" si="7"/>
        <v>848486</v>
      </c>
      <c r="M68" s="288">
        <f t="shared" si="7"/>
        <v>1820271</v>
      </c>
      <c r="N68" s="288">
        <f t="shared" si="7"/>
        <v>1380750</v>
      </c>
      <c r="O68" s="288">
        <f t="shared" si="7"/>
        <v>0</v>
      </c>
      <c r="P68" s="288">
        <f t="shared" si="7"/>
        <v>0</v>
      </c>
      <c r="Q68" s="288">
        <f t="shared" si="7"/>
        <v>439521</v>
      </c>
    </row>
  </sheetData>
  <mergeCells count="59">
    <mergeCell ref="A3:A8"/>
    <mergeCell ref="B3:B8"/>
    <mergeCell ref="A11:A19"/>
    <mergeCell ref="A20:A2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F4:F8"/>
    <mergeCell ref="G4:G8"/>
    <mergeCell ref="F3:G3"/>
    <mergeCell ref="C3:C8"/>
    <mergeCell ref="D3:D8"/>
    <mergeCell ref="E3:E8"/>
    <mergeCell ref="A1:Q1"/>
    <mergeCell ref="C25:C28"/>
    <mergeCell ref="C20:Q20"/>
    <mergeCell ref="N7:Q7"/>
    <mergeCell ref="C11:Q11"/>
    <mergeCell ref="C12:Q12"/>
    <mergeCell ref="C13:Q13"/>
    <mergeCell ref="C14:Q14"/>
    <mergeCell ref="D15:D16"/>
    <mergeCell ref="C16:C19"/>
    <mergeCell ref="C21:Q21"/>
    <mergeCell ref="C22:Q22"/>
    <mergeCell ref="C23:Q23"/>
    <mergeCell ref="D24:D25"/>
    <mergeCell ref="A29:A37"/>
    <mergeCell ref="C29:Q29"/>
    <mergeCell ref="C30:Q30"/>
    <mergeCell ref="C31:Q31"/>
    <mergeCell ref="C32:Q32"/>
    <mergeCell ref="D33:D34"/>
    <mergeCell ref="C34:C37"/>
    <mergeCell ref="D62:D63"/>
    <mergeCell ref="A38:A46"/>
    <mergeCell ref="C38:Q38"/>
    <mergeCell ref="C39:Q39"/>
    <mergeCell ref="C40:Q40"/>
    <mergeCell ref="C41:Q41"/>
    <mergeCell ref="D42:D43"/>
    <mergeCell ref="C43:C46"/>
    <mergeCell ref="A68:B68"/>
    <mergeCell ref="C68:D68"/>
    <mergeCell ref="A47:A55"/>
    <mergeCell ref="C47:Q47"/>
    <mergeCell ref="C48:Q48"/>
    <mergeCell ref="C49:Q49"/>
    <mergeCell ref="C50:Q50"/>
    <mergeCell ref="D51:D52"/>
    <mergeCell ref="C52:C55"/>
    <mergeCell ref="C62:C63"/>
  </mergeCells>
  <printOptions/>
  <pageMargins left="0.3937007874015748" right="0.3937007874015748" top="0.9448818897637796" bottom="0.5905511811023623" header="0.1968503937007874" footer="0.5118110236220472"/>
  <pageSetup horizontalDpi="300" verticalDpi="300" orientation="landscape" paperSize="9" scale="90" r:id="rId1"/>
  <headerFooter alignWithMargins="0">
    <oddHeader>&amp;R&amp;9Załącznik nr &amp;A
do uchwały Rady Gminy
nr V/32/2007 z dnia 31.01.2007r.</odd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0" sqref="E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5" customHeight="1">
      <c r="A1" s="463" t="s">
        <v>112</v>
      </c>
      <c r="B1" s="463"/>
      <c r="C1" s="463"/>
      <c r="D1" s="463"/>
      <c r="E1" s="463"/>
    </row>
    <row r="2" spans="1:5" ht="15" customHeight="1">
      <c r="A2" s="463" t="s">
        <v>127</v>
      </c>
      <c r="B2" s="463"/>
      <c r="C2" s="463"/>
      <c r="D2" s="463"/>
      <c r="E2" s="463"/>
    </row>
    <row r="4" ht="13.5" thickBot="1">
      <c r="E4" s="9" t="s">
        <v>39</v>
      </c>
    </row>
    <row r="5" spans="1:5" ht="15.75" thickBot="1">
      <c r="A5" s="23" t="s">
        <v>113</v>
      </c>
      <c r="B5" s="23" t="s">
        <v>4</v>
      </c>
      <c r="C5" s="23" t="s">
        <v>114</v>
      </c>
      <c r="D5" s="464" t="s">
        <v>6</v>
      </c>
      <c r="E5" s="465"/>
    </row>
    <row r="6" spans="1:5" ht="15">
      <c r="A6" s="24"/>
      <c r="B6" s="24"/>
      <c r="C6" s="24" t="s">
        <v>3</v>
      </c>
      <c r="D6" s="25" t="s">
        <v>115</v>
      </c>
      <c r="E6" s="26" t="s">
        <v>116</v>
      </c>
    </row>
    <row r="7" spans="1:5" ht="15.75" thickBot="1">
      <c r="A7" s="24"/>
      <c r="B7" s="24"/>
      <c r="C7" s="24"/>
      <c r="D7" s="27" t="s">
        <v>117</v>
      </c>
      <c r="E7" s="27" t="s">
        <v>65</v>
      </c>
    </row>
    <row r="8" spans="1:5" ht="9" customHeight="1" thickBot="1">
      <c r="A8" s="28">
        <v>1</v>
      </c>
      <c r="B8" s="28">
        <v>2</v>
      </c>
      <c r="C8" s="28">
        <v>3</v>
      </c>
      <c r="D8" s="28">
        <v>4</v>
      </c>
      <c r="E8" s="28">
        <v>5</v>
      </c>
    </row>
    <row r="9" spans="1:5" ht="19.5" customHeight="1">
      <c r="A9" s="29" t="s">
        <v>8</v>
      </c>
      <c r="B9" s="30" t="s">
        <v>118</v>
      </c>
      <c r="C9" s="29"/>
      <c r="D9" s="30">
        <v>7347831</v>
      </c>
      <c r="E9" s="30">
        <v>7929799</v>
      </c>
    </row>
    <row r="10" spans="1:5" ht="19.5" customHeight="1">
      <c r="A10" s="31" t="s">
        <v>9</v>
      </c>
      <c r="B10" s="32" t="s">
        <v>66</v>
      </c>
      <c r="C10" s="31"/>
      <c r="D10" s="32">
        <v>8322312</v>
      </c>
      <c r="E10" s="32">
        <v>8544183</v>
      </c>
    </row>
    <row r="11" spans="1:5" ht="19.5" customHeight="1">
      <c r="A11" s="31"/>
      <c r="B11" s="32" t="s">
        <v>119</v>
      </c>
      <c r="C11" s="31"/>
      <c r="D11" s="32"/>
      <c r="E11" s="32"/>
    </row>
    <row r="12" spans="1:5" ht="19.5" customHeight="1" thickBot="1">
      <c r="A12" s="33"/>
      <c r="B12" s="34" t="s">
        <v>120</v>
      </c>
      <c r="C12" s="33"/>
      <c r="D12" s="34">
        <f>SUM(D9-D10)</f>
        <v>-974481</v>
      </c>
      <c r="E12" s="34">
        <f>SUM(E9-E10)</f>
        <v>-614384</v>
      </c>
    </row>
    <row r="13" spans="1:5" ht="19.5" customHeight="1" thickBot="1">
      <c r="A13" s="23" t="s">
        <v>7</v>
      </c>
      <c r="B13" s="35" t="s">
        <v>121</v>
      </c>
      <c r="C13" s="36"/>
      <c r="D13" s="37"/>
      <c r="E13" s="37">
        <f>SUM(E14-E24)</f>
        <v>614384</v>
      </c>
    </row>
    <row r="14" spans="1:5" ht="19.5" customHeight="1" thickBot="1">
      <c r="A14" s="466" t="s">
        <v>21</v>
      </c>
      <c r="B14" s="467"/>
      <c r="C14" s="38"/>
      <c r="D14" s="39">
        <f>SUM(D15:D17)</f>
        <v>1766481</v>
      </c>
      <c r="E14" s="39">
        <f>SUM(E15:E23)</f>
        <v>1693129</v>
      </c>
    </row>
    <row r="15" spans="1:5" ht="19.5" customHeight="1">
      <c r="A15" s="40" t="s">
        <v>8</v>
      </c>
      <c r="B15" s="41" t="s">
        <v>15</v>
      </c>
      <c r="C15" s="40" t="s">
        <v>22</v>
      </c>
      <c r="D15" s="41">
        <v>1157199</v>
      </c>
      <c r="E15" s="41">
        <v>1618129</v>
      </c>
    </row>
    <row r="16" spans="1:5" ht="19.5" customHeight="1">
      <c r="A16" s="31" t="s">
        <v>9</v>
      </c>
      <c r="B16" s="32" t="s">
        <v>16</v>
      </c>
      <c r="C16" s="31" t="s">
        <v>22</v>
      </c>
      <c r="D16" s="32"/>
      <c r="E16" s="32"/>
    </row>
    <row r="17" spans="1:5" ht="49.5" customHeight="1">
      <c r="A17" s="31" t="s">
        <v>10</v>
      </c>
      <c r="B17" s="42" t="s">
        <v>122</v>
      </c>
      <c r="C17" s="31" t="s">
        <v>45</v>
      </c>
      <c r="D17" s="32">
        <v>609282</v>
      </c>
      <c r="E17" s="32">
        <v>75000</v>
      </c>
    </row>
    <row r="18" spans="1:5" ht="19.5" customHeight="1">
      <c r="A18" s="31" t="s">
        <v>1</v>
      </c>
      <c r="B18" s="32" t="s">
        <v>24</v>
      </c>
      <c r="C18" s="31" t="s">
        <v>46</v>
      </c>
      <c r="D18" s="32"/>
      <c r="E18" s="32"/>
    </row>
    <row r="19" spans="1:5" ht="19.5" customHeight="1">
      <c r="A19" s="31" t="s">
        <v>14</v>
      </c>
      <c r="B19" s="32" t="s">
        <v>123</v>
      </c>
      <c r="C19" s="31" t="s">
        <v>47</v>
      </c>
      <c r="D19" s="32"/>
      <c r="E19" s="32"/>
    </row>
    <row r="20" spans="1:5" ht="19.5" customHeight="1">
      <c r="A20" s="31" t="s">
        <v>17</v>
      </c>
      <c r="B20" s="32" t="s">
        <v>18</v>
      </c>
      <c r="C20" s="31" t="s">
        <v>23</v>
      </c>
      <c r="D20" s="32"/>
      <c r="E20" s="32"/>
    </row>
    <row r="21" spans="1:5" ht="19.5" customHeight="1">
      <c r="A21" s="31" t="s">
        <v>20</v>
      </c>
      <c r="B21" s="32" t="s">
        <v>124</v>
      </c>
      <c r="C21" s="31" t="s">
        <v>27</v>
      </c>
      <c r="D21" s="32"/>
      <c r="E21" s="32"/>
    </row>
    <row r="22" spans="1:5" ht="19.5" customHeight="1">
      <c r="A22" s="31" t="s">
        <v>26</v>
      </c>
      <c r="B22" s="32" t="s">
        <v>44</v>
      </c>
      <c r="C22" s="31" t="s">
        <v>125</v>
      </c>
      <c r="D22" s="32"/>
      <c r="E22" s="32"/>
    </row>
    <row r="23" spans="1:5" ht="19.5" customHeight="1" thickBot="1">
      <c r="A23" s="29" t="s">
        <v>42</v>
      </c>
      <c r="B23" s="30" t="s">
        <v>43</v>
      </c>
      <c r="C23" s="29" t="s">
        <v>25</v>
      </c>
      <c r="D23" s="30"/>
      <c r="E23" s="30"/>
    </row>
    <row r="24" spans="1:5" ht="19.5" customHeight="1" thickBot="1">
      <c r="A24" s="466" t="s">
        <v>126</v>
      </c>
      <c r="B24" s="467"/>
      <c r="C24" s="38"/>
      <c r="D24" s="39">
        <f>SUM(D25:D26)</f>
        <v>792000</v>
      </c>
      <c r="E24" s="39">
        <f>SUM(E25:E27)</f>
        <v>1078745</v>
      </c>
    </row>
    <row r="25" spans="1:5" ht="19.5" customHeight="1">
      <c r="A25" s="43" t="s">
        <v>8</v>
      </c>
      <c r="B25" s="44" t="s">
        <v>48</v>
      </c>
      <c r="C25" s="43" t="s">
        <v>29</v>
      </c>
      <c r="D25" s="44">
        <v>60000</v>
      </c>
      <c r="E25" s="44">
        <v>129000</v>
      </c>
    </row>
    <row r="26" spans="1:5" ht="19.5" customHeight="1">
      <c r="A26" s="31" t="s">
        <v>9</v>
      </c>
      <c r="B26" s="32" t="s">
        <v>28</v>
      </c>
      <c r="C26" s="31" t="s">
        <v>29</v>
      </c>
      <c r="D26" s="32">
        <v>732000</v>
      </c>
      <c r="E26" s="32">
        <v>732000</v>
      </c>
    </row>
    <row r="27" spans="1:5" ht="49.5" customHeight="1">
      <c r="A27" s="31" t="s">
        <v>10</v>
      </c>
      <c r="B27" s="42" t="s">
        <v>128</v>
      </c>
      <c r="C27" s="31" t="s">
        <v>52</v>
      </c>
      <c r="D27" s="32"/>
      <c r="E27" s="32">
        <v>217745</v>
      </c>
    </row>
    <row r="28" spans="1:5" ht="19.5" customHeight="1">
      <c r="A28" s="31" t="s">
        <v>1</v>
      </c>
      <c r="B28" s="32" t="s">
        <v>49</v>
      </c>
      <c r="C28" s="31" t="s">
        <v>40</v>
      </c>
      <c r="D28" s="32"/>
      <c r="E28" s="32"/>
    </row>
    <row r="29" spans="1:5" ht="19.5" customHeight="1">
      <c r="A29" s="31" t="s">
        <v>14</v>
      </c>
      <c r="B29" s="32" t="s">
        <v>50</v>
      </c>
      <c r="C29" s="31" t="s">
        <v>31</v>
      </c>
      <c r="D29" s="32"/>
      <c r="E29" s="32"/>
    </row>
    <row r="30" spans="1:5" ht="19.5" customHeight="1">
      <c r="A30" s="31" t="s">
        <v>17</v>
      </c>
      <c r="B30" s="32" t="s">
        <v>19</v>
      </c>
      <c r="C30" s="31" t="s">
        <v>32</v>
      </c>
      <c r="D30" s="32"/>
      <c r="E30" s="32"/>
    </row>
    <row r="31" spans="1:5" ht="19.5" customHeight="1">
      <c r="A31" s="31" t="s">
        <v>20</v>
      </c>
      <c r="B31" s="45" t="s">
        <v>51</v>
      </c>
      <c r="C31" s="46" t="s">
        <v>33</v>
      </c>
      <c r="D31" s="45"/>
      <c r="E31" s="45"/>
    </row>
    <row r="32" spans="1:5" ht="19.5" customHeight="1" thickBot="1">
      <c r="A32" s="47" t="s">
        <v>26</v>
      </c>
      <c r="B32" s="48" t="s">
        <v>34</v>
      </c>
      <c r="C32" s="47" t="s">
        <v>30</v>
      </c>
      <c r="D32" s="48"/>
      <c r="E32" s="48"/>
    </row>
    <row r="33" spans="1:5" ht="19.5" customHeight="1">
      <c r="A33" s="5"/>
      <c r="B33" s="6"/>
      <c r="C33" s="6"/>
      <c r="D33" s="6"/>
      <c r="E33" s="6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&amp;R&amp;9Załącznik nr 5
do uchwały Rady Gminy
nr V/32/2007 z dnia 31.01.2007r.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F21" sqref="F21"/>
    </sheetView>
  </sheetViews>
  <sheetFormatPr defaultColWidth="9.00390625" defaultRowHeight="12.75"/>
  <cols>
    <col min="1" max="1" width="4.75390625" style="0" bestFit="1" customWidth="1"/>
    <col min="2" max="2" width="33.875" style="0" customWidth="1"/>
    <col min="3" max="3" width="15.625" style="0" bestFit="1" customWidth="1"/>
    <col min="4" max="4" width="13.625" style="0" customWidth="1"/>
    <col min="5" max="5" width="12.75390625" style="0" customWidth="1"/>
    <col min="6" max="6" width="13.00390625" style="0" customWidth="1"/>
    <col min="7" max="7" width="12.875" style="0" customWidth="1"/>
    <col min="8" max="8" width="12.125" style="0" customWidth="1"/>
    <col min="9" max="9" width="12.25390625" style="0" customWidth="1"/>
  </cols>
  <sheetData>
    <row r="1" spans="1:9" ht="18">
      <c r="A1" s="386" t="s">
        <v>146</v>
      </c>
      <c r="B1" s="386"/>
      <c r="C1" s="386"/>
      <c r="D1" s="386"/>
      <c r="E1" s="386"/>
      <c r="F1" s="386"/>
      <c r="G1" s="408"/>
      <c r="H1" s="408"/>
      <c r="I1" s="408"/>
    </row>
    <row r="2" spans="1:6" ht="18">
      <c r="A2" s="7"/>
      <c r="B2" s="7"/>
      <c r="C2" s="7"/>
      <c r="D2" s="7"/>
      <c r="E2" s="7"/>
      <c r="F2" s="7"/>
    </row>
    <row r="3" spans="2:9" ht="13.5" thickBot="1">
      <c r="B3" s="1"/>
      <c r="C3" s="1"/>
      <c r="D3" s="1"/>
      <c r="E3" s="1"/>
      <c r="I3" s="8" t="s">
        <v>39</v>
      </c>
    </row>
    <row r="4" spans="1:9" ht="15.75" customHeight="1" thickBot="1">
      <c r="A4" s="49"/>
      <c r="B4" s="23"/>
      <c r="C4" s="23" t="s">
        <v>115</v>
      </c>
      <c r="D4" s="464" t="s">
        <v>130</v>
      </c>
      <c r="E4" s="468"/>
      <c r="F4" s="468"/>
      <c r="G4" s="469"/>
      <c r="H4" s="469"/>
      <c r="I4" s="470"/>
    </row>
    <row r="5" spans="1:9" ht="15.75" customHeight="1">
      <c r="A5" s="50"/>
      <c r="B5" s="24" t="s">
        <v>131</v>
      </c>
      <c r="C5" s="24" t="s">
        <v>132</v>
      </c>
      <c r="D5" s="50"/>
      <c r="E5" s="50"/>
      <c r="F5" s="50"/>
      <c r="G5" s="50"/>
      <c r="H5" s="50"/>
      <c r="I5" s="50"/>
    </row>
    <row r="6" spans="1:9" ht="15.75" customHeight="1">
      <c r="A6" s="24" t="s">
        <v>113</v>
      </c>
      <c r="B6" s="24" t="s">
        <v>133</v>
      </c>
      <c r="C6" s="24" t="s">
        <v>134</v>
      </c>
      <c r="D6" s="24">
        <v>2007</v>
      </c>
      <c r="E6" s="24">
        <v>2008</v>
      </c>
      <c r="F6" s="24">
        <v>2009</v>
      </c>
      <c r="G6" s="24">
        <v>2010</v>
      </c>
      <c r="H6" s="24">
        <v>2011</v>
      </c>
      <c r="I6" s="24">
        <v>2012</v>
      </c>
    </row>
    <row r="7" spans="1:9" ht="15.75" customHeight="1">
      <c r="A7" s="50"/>
      <c r="B7" s="51"/>
      <c r="C7" s="24" t="s">
        <v>177</v>
      </c>
      <c r="D7" s="50"/>
      <c r="E7" s="50"/>
      <c r="F7" s="50"/>
      <c r="G7" s="50"/>
      <c r="H7" s="50"/>
      <c r="I7" s="50"/>
    </row>
    <row r="8" spans="1:9" ht="15.75" customHeight="1" thickBot="1">
      <c r="A8" s="50"/>
      <c r="B8" s="52"/>
      <c r="C8" s="24"/>
      <c r="D8" s="53"/>
      <c r="E8" s="53"/>
      <c r="F8" s="53"/>
      <c r="G8" s="53"/>
      <c r="H8" s="53"/>
      <c r="I8" s="53"/>
    </row>
    <row r="9" spans="1:9" ht="7.5" customHeight="1" thickBo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6</v>
      </c>
      <c r="H9" s="28">
        <v>6</v>
      </c>
      <c r="I9" s="28">
        <v>6</v>
      </c>
    </row>
    <row r="10" spans="1:9" ht="19.5" customHeight="1">
      <c r="A10" s="54" t="s">
        <v>8</v>
      </c>
      <c r="B10" s="55" t="s">
        <v>135</v>
      </c>
      <c r="C10" s="373"/>
      <c r="D10" s="373"/>
      <c r="E10" s="373"/>
      <c r="F10" s="373"/>
      <c r="G10" s="373"/>
      <c r="H10" s="373"/>
      <c r="I10" s="373"/>
    </row>
    <row r="11" spans="1:9" ht="19.5" customHeight="1">
      <c r="A11" s="57" t="s">
        <v>9</v>
      </c>
      <c r="B11" s="58" t="s">
        <v>15</v>
      </c>
      <c r="C11" s="374">
        <v>1741816</v>
      </c>
      <c r="D11" s="374">
        <f>SUM(C11-129000+700000+918129)</f>
        <v>3230945</v>
      </c>
      <c r="E11" s="374">
        <f>SUM(D11-457000)</f>
        <v>2773945</v>
      </c>
      <c r="F11" s="374">
        <f>SUM(E11-730000)</f>
        <v>2043945</v>
      </c>
      <c r="G11" s="374">
        <f>SUM(F11-693013)</f>
        <v>1350932</v>
      </c>
      <c r="H11" s="374">
        <f>SUM(G11-672803)</f>
        <v>678129</v>
      </c>
      <c r="I11" s="374">
        <f>SUM(H11-678129)</f>
        <v>0</v>
      </c>
    </row>
    <row r="12" spans="1:9" ht="19.5" customHeight="1">
      <c r="A12" s="57" t="s">
        <v>10</v>
      </c>
      <c r="B12" s="58" t="s">
        <v>16</v>
      </c>
      <c r="C12" s="374">
        <v>1254745</v>
      </c>
      <c r="D12" s="374">
        <f>SUM(C12-732000-217745+75000)</f>
        <v>380000</v>
      </c>
      <c r="E12" s="374">
        <f>SUM(D12-305000-75000)</f>
        <v>0</v>
      </c>
      <c r="F12" s="374"/>
      <c r="G12" s="374"/>
      <c r="H12" s="374"/>
      <c r="I12" s="374"/>
    </row>
    <row r="13" spans="1:9" ht="19.5" customHeight="1">
      <c r="A13" s="57" t="s">
        <v>1</v>
      </c>
      <c r="B13" s="58" t="s">
        <v>136</v>
      </c>
      <c r="C13" s="374"/>
      <c r="D13" s="374"/>
      <c r="E13" s="374"/>
      <c r="F13" s="374"/>
      <c r="G13" s="374"/>
      <c r="H13" s="374"/>
      <c r="I13" s="374"/>
    </row>
    <row r="14" spans="1:9" ht="19.5" customHeight="1">
      <c r="A14" s="54" t="s">
        <v>14</v>
      </c>
      <c r="B14" s="58" t="s">
        <v>137</v>
      </c>
      <c r="C14" s="374"/>
      <c r="D14" s="374"/>
      <c r="E14" s="374"/>
      <c r="F14" s="374"/>
      <c r="G14" s="374"/>
      <c r="H14" s="374"/>
      <c r="I14" s="374"/>
    </row>
    <row r="15" spans="1:9" ht="19.5" customHeight="1">
      <c r="A15" s="54"/>
      <c r="B15" s="58" t="s">
        <v>138</v>
      </c>
      <c r="C15" s="374"/>
      <c r="D15" s="374"/>
      <c r="E15" s="374"/>
      <c r="F15" s="374"/>
      <c r="G15" s="374"/>
      <c r="H15" s="374"/>
      <c r="I15" s="374"/>
    </row>
    <row r="16" spans="1:9" ht="19.5" customHeight="1">
      <c r="A16" s="54"/>
      <c r="B16" s="58" t="s">
        <v>139</v>
      </c>
      <c r="C16" s="374"/>
      <c r="D16" s="374"/>
      <c r="E16" s="374"/>
      <c r="F16" s="374"/>
      <c r="G16" s="374"/>
      <c r="H16" s="374"/>
      <c r="I16" s="374"/>
    </row>
    <row r="17" spans="1:9" ht="19.5" customHeight="1">
      <c r="A17" s="54"/>
      <c r="B17" s="59" t="s">
        <v>140</v>
      </c>
      <c r="C17" s="374"/>
      <c r="D17" s="374"/>
      <c r="E17" s="374"/>
      <c r="F17" s="374"/>
      <c r="G17" s="374"/>
      <c r="H17" s="374"/>
      <c r="I17" s="374"/>
    </row>
    <row r="18" spans="1:9" ht="19.5" customHeight="1">
      <c r="A18" s="54"/>
      <c r="B18" s="59" t="s">
        <v>141</v>
      </c>
      <c r="C18" s="374"/>
      <c r="D18" s="374"/>
      <c r="E18" s="374"/>
      <c r="F18" s="374"/>
      <c r="G18" s="374"/>
      <c r="H18" s="374"/>
      <c r="I18" s="374"/>
    </row>
    <row r="19" spans="1:9" ht="19.5" customHeight="1">
      <c r="A19" s="54"/>
      <c r="B19" s="59" t="s">
        <v>142</v>
      </c>
      <c r="C19" s="374"/>
      <c r="D19" s="374"/>
      <c r="E19" s="374"/>
      <c r="F19" s="374"/>
      <c r="G19" s="374"/>
      <c r="H19" s="374"/>
      <c r="I19" s="374"/>
    </row>
    <row r="20" spans="1:9" ht="19.5" customHeight="1">
      <c r="A20" s="60"/>
      <c r="B20" s="59" t="s">
        <v>143</v>
      </c>
      <c r="C20" s="374"/>
      <c r="D20" s="374"/>
      <c r="E20" s="374"/>
      <c r="F20" s="374"/>
      <c r="G20" s="374"/>
      <c r="H20" s="374"/>
      <c r="I20" s="374"/>
    </row>
    <row r="21" spans="1:9" ht="19.5" customHeight="1">
      <c r="A21" s="61" t="s">
        <v>17</v>
      </c>
      <c r="B21" s="62" t="s">
        <v>99</v>
      </c>
      <c r="C21" s="375">
        <v>7523717</v>
      </c>
      <c r="D21" s="375">
        <v>7929799</v>
      </c>
      <c r="E21" s="375">
        <v>7947892</v>
      </c>
      <c r="F21" s="375">
        <v>8404800</v>
      </c>
      <c r="G21" s="375">
        <v>8572896</v>
      </c>
      <c r="H21" s="375">
        <v>8744354</v>
      </c>
      <c r="I21" s="375">
        <v>8919241</v>
      </c>
    </row>
    <row r="22" spans="1:9" ht="32.25" customHeight="1">
      <c r="A22" s="57" t="s">
        <v>20</v>
      </c>
      <c r="B22" s="70" t="s">
        <v>144</v>
      </c>
      <c r="C22" s="374">
        <f aca="true" t="shared" si="0" ref="C22:I22">SUM(C11:C12)</f>
        <v>2996561</v>
      </c>
      <c r="D22" s="374">
        <f t="shared" si="0"/>
        <v>3610945</v>
      </c>
      <c r="E22" s="374">
        <f t="shared" si="0"/>
        <v>2773945</v>
      </c>
      <c r="F22" s="374">
        <f t="shared" si="0"/>
        <v>2043945</v>
      </c>
      <c r="G22" s="374">
        <f t="shared" si="0"/>
        <v>1350932</v>
      </c>
      <c r="H22" s="374">
        <f t="shared" si="0"/>
        <v>678129</v>
      </c>
      <c r="I22" s="374">
        <f t="shared" si="0"/>
        <v>0</v>
      </c>
    </row>
    <row r="23" spans="1:9" ht="19.5" customHeight="1" thickBot="1">
      <c r="A23" s="63" t="s">
        <v>26</v>
      </c>
      <c r="B23" s="64" t="s">
        <v>145</v>
      </c>
      <c r="C23" s="376">
        <f aca="true" t="shared" si="1" ref="C23:I23">SUM(C22/C21)</f>
        <v>0.3982819927969114</v>
      </c>
      <c r="D23" s="376">
        <f t="shared" si="1"/>
        <v>0.4553640010295343</v>
      </c>
      <c r="E23" s="376">
        <f t="shared" si="1"/>
        <v>0.34901644360542394</v>
      </c>
      <c r="F23" s="376">
        <f t="shared" si="1"/>
        <v>0.24318782124500285</v>
      </c>
      <c r="G23" s="376">
        <f t="shared" si="1"/>
        <v>0.15758175533681967</v>
      </c>
      <c r="H23" s="376">
        <f t="shared" si="1"/>
        <v>0.07755049715507858</v>
      </c>
      <c r="I23" s="376">
        <f t="shared" si="1"/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I4"/>
    <mergeCell ref="A1:I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&amp;R&amp;9Załącznik nr &amp;A
do uchwały Rady Gminy
nr V/32/2007 z dnia 31.01.2007r.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selection activeCell="E28" sqref="E28"/>
    </sheetView>
  </sheetViews>
  <sheetFormatPr defaultColWidth="9.00390625" defaultRowHeight="12.75"/>
  <cols>
    <col min="1" max="1" width="6.875" style="1" customWidth="1"/>
    <col min="2" max="2" width="54.625" style="1" customWidth="1"/>
    <col min="3" max="3" width="16.75390625" style="1" customWidth="1"/>
    <col min="4" max="4" width="16.25390625" style="1" bestFit="1" customWidth="1"/>
    <col min="5" max="7" width="12.75390625" style="1" customWidth="1"/>
    <col min="8" max="8" width="13.00390625" style="1" customWidth="1"/>
    <col min="9" max="9" width="14.25390625" style="1" customWidth="1"/>
    <col min="10" max="16384" width="9.125" style="1" customWidth="1"/>
  </cols>
  <sheetData>
    <row r="1" spans="1:9" ht="18">
      <c r="A1" s="431" t="s">
        <v>147</v>
      </c>
      <c r="B1" s="431"/>
      <c r="C1" s="431"/>
      <c r="D1" s="431"/>
      <c r="E1" s="431"/>
      <c r="F1" s="431"/>
      <c r="G1" s="431"/>
      <c r="H1" s="473"/>
      <c r="I1" s="473"/>
    </row>
    <row r="2" spans="7:9" ht="13.5" thickBot="1">
      <c r="G2" s="8"/>
      <c r="I2" s="8" t="s">
        <v>39</v>
      </c>
    </row>
    <row r="3" spans="1:9" ht="24.75" customHeight="1" thickBot="1">
      <c r="A3" s="476" t="s">
        <v>113</v>
      </c>
      <c r="B3" s="476" t="s">
        <v>0</v>
      </c>
      <c r="C3" s="474" t="s">
        <v>148</v>
      </c>
      <c r="D3" s="476" t="s">
        <v>55</v>
      </c>
      <c r="E3" s="464" t="s">
        <v>149</v>
      </c>
      <c r="F3" s="468"/>
      <c r="G3" s="468"/>
      <c r="H3" s="471"/>
      <c r="I3" s="472"/>
    </row>
    <row r="4" spans="1:9" ht="24.75" customHeight="1" thickBot="1">
      <c r="A4" s="477"/>
      <c r="B4" s="477"/>
      <c r="C4" s="475"/>
      <c r="D4" s="477"/>
      <c r="E4" s="65">
        <v>2008</v>
      </c>
      <c r="F4" s="65">
        <v>2009</v>
      </c>
      <c r="G4" s="65">
        <v>2010</v>
      </c>
      <c r="H4" s="65">
        <v>2011</v>
      </c>
      <c r="I4" s="65">
        <v>2012</v>
      </c>
    </row>
    <row r="5" spans="1:9" ht="7.5" customHeight="1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7</v>
      </c>
      <c r="I5" s="28">
        <v>7</v>
      </c>
    </row>
    <row r="6" spans="1:9" ht="15.75" customHeight="1">
      <c r="A6" s="379" t="s">
        <v>7</v>
      </c>
      <c r="B6" s="67" t="s">
        <v>150</v>
      </c>
      <c r="C6" s="56">
        <f aca="true" t="shared" si="0" ref="C6:I6">SUM(C7+C11+C12)</f>
        <v>7523717</v>
      </c>
      <c r="D6" s="56">
        <f t="shared" si="0"/>
        <v>7929799</v>
      </c>
      <c r="E6" s="56">
        <f t="shared" si="0"/>
        <v>7947892</v>
      </c>
      <c r="F6" s="56">
        <f t="shared" si="0"/>
        <v>8404800</v>
      </c>
      <c r="G6" s="56">
        <f t="shared" si="0"/>
        <v>8572896</v>
      </c>
      <c r="H6" s="56">
        <f t="shared" si="0"/>
        <v>8744354</v>
      </c>
      <c r="I6" s="56">
        <f t="shared" si="0"/>
        <v>8919241</v>
      </c>
    </row>
    <row r="7" spans="1:9" ht="15.75" customHeight="1">
      <c r="A7" s="66" t="s">
        <v>151</v>
      </c>
      <c r="B7" s="58" t="s">
        <v>152</v>
      </c>
      <c r="C7" s="58">
        <v>2594150</v>
      </c>
      <c r="D7" s="58">
        <v>2516604</v>
      </c>
      <c r="E7" s="58">
        <v>2590000</v>
      </c>
      <c r="F7" s="58">
        <v>2641800</v>
      </c>
      <c r="G7" s="58">
        <v>2694636</v>
      </c>
      <c r="H7" s="58">
        <v>2748528</v>
      </c>
      <c r="I7" s="58">
        <v>2803499</v>
      </c>
    </row>
    <row r="8" spans="1:9" ht="15.75" customHeight="1">
      <c r="A8" s="66" t="s">
        <v>8</v>
      </c>
      <c r="B8" s="58" t="s">
        <v>153</v>
      </c>
      <c r="C8" s="58">
        <v>69000</v>
      </c>
      <c r="D8" s="58">
        <v>67000</v>
      </c>
      <c r="E8" s="58">
        <v>68000</v>
      </c>
      <c r="F8" s="58">
        <v>69300</v>
      </c>
      <c r="G8" s="58">
        <v>70686</v>
      </c>
      <c r="H8" s="58">
        <v>72100</v>
      </c>
      <c r="I8" s="58">
        <v>73540</v>
      </c>
    </row>
    <row r="9" spans="1:9" ht="15.75" customHeight="1">
      <c r="A9" s="66" t="s">
        <v>9</v>
      </c>
      <c r="B9" s="58" t="s">
        <v>154</v>
      </c>
      <c r="C9" s="58">
        <v>358840</v>
      </c>
      <c r="D9" s="58">
        <v>234200</v>
      </c>
      <c r="E9" s="58">
        <v>238900</v>
      </c>
      <c r="F9" s="58">
        <v>243700</v>
      </c>
      <c r="G9" s="58">
        <v>248570</v>
      </c>
      <c r="H9" s="58">
        <v>253540</v>
      </c>
      <c r="I9" s="58">
        <v>258610</v>
      </c>
    </row>
    <row r="10" spans="1:9" ht="15.75" customHeight="1">
      <c r="A10" s="66" t="s">
        <v>10</v>
      </c>
      <c r="B10" s="56" t="s">
        <v>155</v>
      </c>
      <c r="C10" s="56">
        <v>666753</v>
      </c>
      <c r="D10" s="56">
        <v>609854</v>
      </c>
      <c r="E10" s="56">
        <v>622050</v>
      </c>
      <c r="F10" s="56">
        <v>634500</v>
      </c>
      <c r="G10" s="56">
        <v>647200</v>
      </c>
      <c r="H10" s="56">
        <v>660000</v>
      </c>
      <c r="I10" s="56">
        <v>673200</v>
      </c>
    </row>
    <row r="11" spans="1:9" ht="15.75" customHeight="1">
      <c r="A11" s="66" t="s">
        <v>156</v>
      </c>
      <c r="B11" s="68" t="s">
        <v>157</v>
      </c>
      <c r="C11" s="58">
        <v>2711495</v>
      </c>
      <c r="D11" s="58">
        <v>2866010</v>
      </c>
      <c r="E11" s="58">
        <v>2950000</v>
      </c>
      <c r="F11" s="58">
        <v>3009000</v>
      </c>
      <c r="G11" s="58">
        <v>3069180</v>
      </c>
      <c r="H11" s="58">
        <v>3130564</v>
      </c>
      <c r="I11" s="58">
        <v>3193175</v>
      </c>
    </row>
    <row r="12" spans="1:9" ht="15.75" customHeight="1">
      <c r="A12" s="66" t="s">
        <v>158</v>
      </c>
      <c r="B12" s="58" t="s">
        <v>159</v>
      </c>
      <c r="C12" s="58">
        <v>2218072</v>
      </c>
      <c r="D12" s="58">
        <v>2547185</v>
      </c>
      <c r="E12" s="58">
        <v>2407892</v>
      </c>
      <c r="F12" s="58">
        <v>2754000</v>
      </c>
      <c r="G12" s="58">
        <v>2809080</v>
      </c>
      <c r="H12" s="58">
        <v>2865262</v>
      </c>
      <c r="I12" s="58">
        <v>2922567</v>
      </c>
    </row>
    <row r="13" spans="1:9" ht="15.75" customHeight="1">
      <c r="A13" s="66" t="s">
        <v>11</v>
      </c>
      <c r="B13" s="69" t="s">
        <v>160</v>
      </c>
      <c r="C13" s="58">
        <v>8055278</v>
      </c>
      <c r="D13" s="58">
        <v>8544183</v>
      </c>
      <c r="E13" s="58">
        <v>7110892</v>
      </c>
      <c r="F13" s="58">
        <v>7674800</v>
      </c>
      <c r="G13" s="58">
        <v>7879883</v>
      </c>
      <c r="H13" s="58">
        <v>8071551</v>
      </c>
      <c r="I13" s="58">
        <v>8241112</v>
      </c>
    </row>
    <row r="14" spans="1:9" ht="15.75" customHeight="1">
      <c r="A14" s="66" t="s">
        <v>12</v>
      </c>
      <c r="B14" s="69" t="s">
        <v>161</v>
      </c>
      <c r="C14" s="58">
        <f>SUM(C15+C19+C23+C24)</f>
        <v>914000</v>
      </c>
      <c r="D14" s="58">
        <f>SUM(D15+D19+D23+D24)</f>
        <v>1212745</v>
      </c>
      <c r="E14" s="58"/>
      <c r="F14" s="58"/>
      <c r="G14" s="58"/>
      <c r="H14" s="58"/>
      <c r="I14" s="58"/>
    </row>
    <row r="15" spans="1:9" ht="15.75" customHeight="1">
      <c r="A15" s="66" t="s">
        <v>151</v>
      </c>
      <c r="B15" s="70" t="s">
        <v>162</v>
      </c>
      <c r="C15" s="58">
        <f aca="true" t="shared" si="1" ref="C15:I15">SUM(C16:C18)</f>
        <v>914000</v>
      </c>
      <c r="D15" s="58">
        <f t="shared" si="1"/>
        <v>1212745</v>
      </c>
      <c r="E15" s="58">
        <f t="shared" si="1"/>
        <v>614000</v>
      </c>
      <c r="F15" s="58">
        <f t="shared" si="1"/>
        <v>560000</v>
      </c>
      <c r="G15" s="58">
        <f t="shared" si="1"/>
        <v>505013</v>
      </c>
      <c r="H15" s="58">
        <f t="shared" si="1"/>
        <v>407803</v>
      </c>
      <c r="I15" s="58">
        <f t="shared" si="1"/>
        <v>0</v>
      </c>
    </row>
    <row r="16" spans="1:9" ht="15.75" customHeight="1">
      <c r="A16" s="66" t="s">
        <v>8</v>
      </c>
      <c r="B16" s="58" t="s">
        <v>163</v>
      </c>
      <c r="C16" s="58">
        <v>792000</v>
      </c>
      <c r="D16" s="58">
        <v>861000</v>
      </c>
      <c r="E16" s="58">
        <v>542000</v>
      </c>
      <c r="F16" s="58">
        <v>510000</v>
      </c>
      <c r="G16" s="58">
        <v>473013</v>
      </c>
      <c r="H16" s="58">
        <v>392803</v>
      </c>
      <c r="I16" s="58">
        <v>0</v>
      </c>
    </row>
    <row r="17" spans="1:9" ht="38.25">
      <c r="A17" s="66" t="s">
        <v>9</v>
      </c>
      <c r="B17" s="70" t="s">
        <v>164</v>
      </c>
      <c r="C17" s="58">
        <v>0</v>
      </c>
      <c r="D17" s="58">
        <v>217745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1:9" ht="15.75" customHeight="1">
      <c r="A18" s="66" t="s">
        <v>10</v>
      </c>
      <c r="B18" s="58" t="s">
        <v>165</v>
      </c>
      <c r="C18" s="58">
        <v>122000</v>
      </c>
      <c r="D18" s="58">
        <v>134000</v>
      </c>
      <c r="E18" s="377">
        <v>72000</v>
      </c>
      <c r="F18" s="377">
        <v>50000</v>
      </c>
      <c r="G18" s="377">
        <v>32000</v>
      </c>
      <c r="H18" s="377">
        <v>15000</v>
      </c>
      <c r="I18" s="58">
        <v>0</v>
      </c>
    </row>
    <row r="19" spans="1:9" ht="15.75" customHeight="1">
      <c r="A19" s="66" t="s">
        <v>156</v>
      </c>
      <c r="B19" s="70" t="s">
        <v>166</v>
      </c>
      <c r="C19" s="58">
        <f aca="true" t="shared" si="2" ref="C19:I19">SUM(C20:C22)</f>
        <v>0</v>
      </c>
      <c r="D19" s="58">
        <f t="shared" si="2"/>
        <v>0</v>
      </c>
      <c r="E19" s="58">
        <f t="shared" si="2"/>
        <v>345000</v>
      </c>
      <c r="F19" s="58">
        <f t="shared" si="2"/>
        <v>265000</v>
      </c>
      <c r="G19" s="58">
        <f t="shared" si="2"/>
        <v>261000</v>
      </c>
      <c r="H19" s="58">
        <f t="shared" si="2"/>
        <v>318000</v>
      </c>
      <c r="I19" s="58">
        <f t="shared" si="2"/>
        <v>698129</v>
      </c>
    </row>
    <row r="20" spans="1:9" ht="15.75" customHeight="1">
      <c r="A20" s="66" t="s">
        <v>8</v>
      </c>
      <c r="B20" s="58" t="s">
        <v>163</v>
      </c>
      <c r="C20" s="58">
        <v>0</v>
      </c>
      <c r="D20" s="58">
        <v>0</v>
      </c>
      <c r="E20" s="58">
        <v>220000</v>
      </c>
      <c r="F20" s="58">
        <v>220000</v>
      </c>
      <c r="G20" s="58">
        <v>220000</v>
      </c>
      <c r="H20" s="58">
        <v>280000</v>
      </c>
      <c r="I20" s="58">
        <v>678129</v>
      </c>
    </row>
    <row r="21" spans="1:9" ht="38.25">
      <c r="A21" s="66" t="s">
        <v>9</v>
      </c>
      <c r="B21" s="70" t="s">
        <v>164</v>
      </c>
      <c r="C21" s="58">
        <v>0</v>
      </c>
      <c r="D21" s="58">
        <v>0</v>
      </c>
      <c r="E21" s="58">
        <v>75000</v>
      </c>
      <c r="F21" s="58">
        <v>0</v>
      </c>
      <c r="G21" s="58">
        <v>0</v>
      </c>
      <c r="H21" s="58">
        <v>0</v>
      </c>
      <c r="I21" s="58">
        <v>0</v>
      </c>
    </row>
    <row r="22" spans="1:9" ht="16.5" customHeight="1">
      <c r="A22" s="66" t="s">
        <v>10</v>
      </c>
      <c r="B22" s="58" t="s">
        <v>165</v>
      </c>
      <c r="C22" s="58">
        <v>0</v>
      </c>
      <c r="D22" s="58">
        <v>0</v>
      </c>
      <c r="E22" s="58">
        <v>50000</v>
      </c>
      <c r="F22" s="58">
        <v>45000</v>
      </c>
      <c r="G22" s="58">
        <v>41000</v>
      </c>
      <c r="H22" s="58">
        <v>38000</v>
      </c>
      <c r="I22" s="58">
        <v>20000</v>
      </c>
    </row>
    <row r="23" spans="1:9" ht="16.5" customHeight="1">
      <c r="A23" s="66" t="s">
        <v>158</v>
      </c>
      <c r="B23" s="58" t="s">
        <v>167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1:9" ht="16.5" customHeight="1">
      <c r="A24" s="66" t="s">
        <v>168</v>
      </c>
      <c r="B24" s="58" t="s">
        <v>19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1:9" ht="16.5" customHeight="1">
      <c r="A25" s="66" t="s">
        <v>36</v>
      </c>
      <c r="B25" s="69" t="s">
        <v>169</v>
      </c>
      <c r="C25" s="58">
        <f aca="true" t="shared" si="3" ref="C25:I25">SUM(C6-C13)</f>
        <v>-531561</v>
      </c>
      <c r="D25" s="58">
        <f t="shared" si="3"/>
        <v>-614384</v>
      </c>
      <c r="E25" s="58">
        <f t="shared" si="3"/>
        <v>837000</v>
      </c>
      <c r="F25" s="58">
        <f t="shared" si="3"/>
        <v>730000</v>
      </c>
      <c r="G25" s="58">
        <f t="shared" si="3"/>
        <v>693013</v>
      </c>
      <c r="H25" s="58">
        <f t="shared" si="3"/>
        <v>672803</v>
      </c>
      <c r="I25" s="58">
        <f t="shared" si="3"/>
        <v>678129</v>
      </c>
    </row>
    <row r="26" spans="1:9" ht="16.5" customHeight="1">
      <c r="A26" s="66" t="s">
        <v>170</v>
      </c>
      <c r="B26" s="69" t="s">
        <v>171</v>
      </c>
      <c r="C26" s="58">
        <v>2996561</v>
      </c>
      <c r="D26" s="58">
        <f>SUM(C26-129000-732000-217745+918129+700000+75000)</f>
        <v>3610945</v>
      </c>
      <c r="E26" s="58">
        <f>SUM(D26-E16-E20-E21)</f>
        <v>2773945</v>
      </c>
      <c r="F26" s="58">
        <f>SUM(E26-F16-F20)</f>
        <v>2043945</v>
      </c>
      <c r="G26" s="58">
        <f>SUM(F26-G16-G20)</f>
        <v>1350932</v>
      </c>
      <c r="H26" s="58">
        <f>SUM(G26-H16-H20)</f>
        <v>678129</v>
      </c>
      <c r="I26" s="58">
        <f>SUM(H26-I16-I20)</f>
        <v>0</v>
      </c>
    </row>
    <row r="27" spans="1:9" ht="38.25">
      <c r="A27" s="66" t="s">
        <v>8</v>
      </c>
      <c r="B27" s="70" t="s">
        <v>172</v>
      </c>
      <c r="C27" s="58">
        <v>217745</v>
      </c>
      <c r="D27" s="58">
        <v>75000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1:9" ht="20.25" customHeight="1">
      <c r="A28" s="66" t="s">
        <v>173</v>
      </c>
      <c r="B28" s="69" t="s">
        <v>178</v>
      </c>
      <c r="C28" s="378">
        <f aca="true" t="shared" si="4" ref="C28:I28">SUM(C26/C6)</f>
        <v>0.3982819927969114</v>
      </c>
      <c r="D28" s="378">
        <f t="shared" si="4"/>
        <v>0.4553640010295343</v>
      </c>
      <c r="E28" s="378">
        <f t="shared" si="4"/>
        <v>0.34901644360542394</v>
      </c>
      <c r="F28" s="378">
        <f t="shared" si="4"/>
        <v>0.24318782124500285</v>
      </c>
      <c r="G28" s="378">
        <f t="shared" si="4"/>
        <v>0.15758175533681967</v>
      </c>
      <c r="H28" s="378">
        <f t="shared" si="4"/>
        <v>0.07755049715507858</v>
      </c>
      <c r="I28" s="378">
        <f t="shared" si="4"/>
        <v>0</v>
      </c>
    </row>
    <row r="29" spans="1:9" ht="25.5">
      <c r="A29" s="66" t="s">
        <v>174</v>
      </c>
      <c r="B29" s="71" t="s">
        <v>179</v>
      </c>
      <c r="C29" s="371">
        <f aca="true" t="shared" si="5" ref="C29:I29">SUM(C15/C6)</f>
        <v>0.1214825065855082</v>
      </c>
      <c r="D29" s="371">
        <f t="shared" si="5"/>
        <v>0.1529351500586585</v>
      </c>
      <c r="E29" s="371">
        <f t="shared" si="5"/>
        <v>0.07725318864423422</v>
      </c>
      <c r="F29" s="371">
        <f t="shared" si="5"/>
        <v>0.06662859318484675</v>
      </c>
      <c r="G29" s="371">
        <f t="shared" si="5"/>
        <v>0.05890809826691004</v>
      </c>
      <c r="H29" s="371">
        <f t="shared" si="5"/>
        <v>0.04663614945140602</v>
      </c>
      <c r="I29" s="371">
        <f t="shared" si="5"/>
        <v>0</v>
      </c>
    </row>
    <row r="30" spans="1:9" ht="18.75" customHeight="1">
      <c r="A30" s="66" t="s">
        <v>175</v>
      </c>
      <c r="B30" s="71" t="s">
        <v>180</v>
      </c>
      <c r="C30" s="371">
        <f aca="true" t="shared" si="6" ref="C30:I30">SUM((C26-C27)/C6)</f>
        <v>0.369340845754831</v>
      </c>
      <c r="D30" s="371">
        <f t="shared" si="6"/>
        <v>0.44590600594037755</v>
      </c>
      <c r="E30" s="371">
        <f t="shared" si="6"/>
        <v>0.34901644360542394</v>
      </c>
      <c r="F30" s="371">
        <f t="shared" si="6"/>
        <v>0.24318782124500285</v>
      </c>
      <c r="G30" s="371">
        <f t="shared" si="6"/>
        <v>0.15758175533681967</v>
      </c>
      <c r="H30" s="371">
        <f t="shared" si="6"/>
        <v>0.07755049715507858</v>
      </c>
      <c r="I30" s="371">
        <f t="shared" si="6"/>
        <v>0</v>
      </c>
    </row>
    <row r="31" spans="1:9" ht="26.25" thickBot="1">
      <c r="A31" s="72" t="s">
        <v>176</v>
      </c>
      <c r="B31" s="73" t="s">
        <v>181</v>
      </c>
      <c r="C31" s="372">
        <f>SUM(C15/C6)</f>
        <v>0.1214825065855082</v>
      </c>
      <c r="D31" s="372">
        <f aca="true" t="shared" si="7" ref="D31:I31">SUM((D15-D17)/D6)</f>
        <v>0.1254760681828127</v>
      </c>
      <c r="E31" s="372">
        <f t="shared" si="7"/>
        <v>0.07725318864423422</v>
      </c>
      <c r="F31" s="372">
        <f t="shared" si="7"/>
        <v>0.06662859318484675</v>
      </c>
      <c r="G31" s="372">
        <f t="shared" si="7"/>
        <v>0.05890809826691004</v>
      </c>
      <c r="H31" s="372">
        <f t="shared" si="7"/>
        <v>0.04663614945140602</v>
      </c>
      <c r="I31" s="372">
        <f t="shared" si="7"/>
        <v>0</v>
      </c>
    </row>
  </sheetData>
  <mergeCells count="6">
    <mergeCell ref="E3:I3"/>
    <mergeCell ref="A1:I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&amp;R&amp;9Załącznik nr &amp;A
do uchwały Rady Gminy
nr V/32/2007 z dnia 31.01.2007r.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2007-02-05T07:25:57Z</cp:lastPrinted>
  <dcterms:created xsi:type="dcterms:W3CDTF">1998-12-09T13:02:10Z</dcterms:created>
  <dcterms:modified xsi:type="dcterms:W3CDTF">2007-02-05T07:40:27Z</dcterms:modified>
  <cp:category/>
  <cp:version/>
  <cp:contentType/>
  <cp:contentStatus/>
</cp:coreProperties>
</file>