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6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<sst xmlns="http://schemas.openxmlformats.org/spreadsheetml/2006/main" count="59" uniqueCount="46">
  <si>
    <t>w złotych</t>
  </si>
  <si>
    <t>1.</t>
  </si>
  <si>
    <t>2.</t>
  </si>
  <si>
    <t>3.</t>
  </si>
  <si>
    <t>L.p.</t>
  </si>
  <si>
    <t>I.</t>
  </si>
  <si>
    <t>Wykup papierów wartościowych</t>
  </si>
  <si>
    <t>Wyszczególnienie</t>
  </si>
  <si>
    <t>Plan na 2010 r.</t>
  </si>
  <si>
    <t>II.</t>
  </si>
  <si>
    <t>III.</t>
  </si>
  <si>
    <t>IV.</t>
  </si>
  <si>
    <t>Przewidywane wykonanie w 2009 r.</t>
  </si>
  <si>
    <t>Lata spłaty kredytu/pożyczki</t>
  </si>
  <si>
    <t>Dochody ogółem:(A+B+C)</t>
  </si>
  <si>
    <t>A.</t>
  </si>
  <si>
    <t>Dochody własne, w tym:</t>
  </si>
  <si>
    <t>z opłat</t>
  </si>
  <si>
    <t>z majątku jednostki</t>
  </si>
  <si>
    <t>z udziału w podatkach</t>
  </si>
  <si>
    <t>B.</t>
  </si>
  <si>
    <t>Subwencje</t>
  </si>
  <si>
    <t>C.</t>
  </si>
  <si>
    <t>Dotacje celowe</t>
  </si>
  <si>
    <t>Wydatki ogółem</t>
  </si>
  <si>
    <t>Spłata zobowiązań (A+B+C+D)</t>
  </si>
  <si>
    <t>Spłata zaciągniętych pożyczek, kredytów, w tym:</t>
  </si>
  <si>
    <t>spłata pożyczek, kredytów krajowych</t>
  </si>
  <si>
    <t>spłata pożyczek, kredytów zaciągniętych w związku ze środkami określonymi w umowie zawartej z podmiotem dysponującym z funduszami strukturalnymi lub F.S.U.E.</t>
  </si>
  <si>
    <t>odsetki</t>
  </si>
  <si>
    <t>Spłata przewidywanych pożyczek, kredytów, w tym:</t>
  </si>
  <si>
    <t>Wartość udzielonych poręczeń</t>
  </si>
  <si>
    <t>D.</t>
  </si>
  <si>
    <t>Wynik (I - II)</t>
  </si>
  <si>
    <t>V.</t>
  </si>
  <si>
    <t>Planowana łączna kwota długu, w tym:</t>
  </si>
  <si>
    <t>Dług zaciągniętej w związku ze środkami określonymi w umowie zawartej z podmiotem dysponującym funduszami strukturalnymi lub F.S.U.E.</t>
  </si>
  <si>
    <t>VI.1.</t>
  </si>
  <si>
    <r>
      <t xml:space="preserve">Dług/dochody (%) (art. 170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u.f.p.)</t>
    </r>
  </si>
  <si>
    <t>VI.2.</t>
  </si>
  <si>
    <r>
      <t xml:space="preserve">Spłaty kredytów, pożyczek do dochodów (%) (art. 169 </t>
    </r>
    <r>
      <rPr>
        <b/>
        <i/>
        <u val="single"/>
        <sz val="10"/>
        <rFont val="Arial CE"/>
        <family val="0"/>
      </rPr>
      <t>ust. 1</t>
    </r>
    <r>
      <rPr>
        <b/>
        <i/>
        <sz val="10"/>
        <rFont val="Arial CE"/>
        <family val="0"/>
      </rPr>
      <t xml:space="preserve">  u.f.p.)</t>
    </r>
  </si>
  <si>
    <t>VII.1.</t>
  </si>
  <si>
    <r>
      <t xml:space="preserve">Dług/dochody po wyłączeniach (%) (art. 170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u.f.p.)</t>
    </r>
  </si>
  <si>
    <t>VII.2.</t>
  </si>
  <si>
    <r>
      <t xml:space="preserve">Spłaty kredytów, pożyczek do dochodów po wyłączeniach (%) (art. 169 </t>
    </r>
    <r>
      <rPr>
        <b/>
        <i/>
        <u val="single"/>
        <sz val="10"/>
        <rFont val="Arial CE"/>
        <family val="0"/>
      </rPr>
      <t>ust. 3</t>
    </r>
    <r>
      <rPr>
        <b/>
        <i/>
        <sz val="10"/>
        <rFont val="Arial CE"/>
        <family val="0"/>
      </rPr>
      <t xml:space="preserve">  u.f.p.)</t>
    </r>
  </si>
  <si>
    <t>Prognozowana sytuacja finansowa gminy w latach spłaty długu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</si>
</sst>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#,##0.00_ ;\-#,##0.00\ "/>
    <numFmt numFmtId="166" formatCode="#,##0.00\ _z_ł"/>
    <numFmt numFmtId="167" formatCode="#,##0.0\ _z_ł"/>
    <numFmt numFmtId="168" formatCode="#,##0\ _z_ł"/>
  </numFmts>
  <fonts count="9">
    <font>
      <sz val="10"/>
      <name val="Arial CE"/>
      <family val="0"/>
    </font>
    <font>
      <sz val="10"/>
      <name val="Arial"/>
      <family val="0"/>
    </font>
    <font>
      <b/>
      <sz val="14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0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vertical="center"/>
    </xf>
    <xf numFmtId="4" fontId="5" fillId="0" borderId="4" xfId="0" applyNumberFormat="1" applyFont="1" applyBorder="1" applyAlignment="1">
      <alignment vertical="center"/>
    </xf>
    <xf numFmtId="0" fontId="5" fillId="0" borderId="4" xfId="0" applyFont="1" applyBorder="1" applyAlignment="1">
      <alignment horizontal="center" vertical="top"/>
    </xf>
    <xf numFmtId="4" fontId="0" fillId="0" borderId="1" xfId="0" applyNumberFormat="1" applyFont="1" applyBorder="1" applyAlignment="1">
      <alignment vertical="center"/>
    </xf>
    <xf numFmtId="4" fontId="0" fillId="0" borderId="1" xfId="0" applyNumberFormat="1" applyBorder="1" applyAlignment="1">
      <alignment vertical="center"/>
    </xf>
    <xf numFmtId="0" fontId="0" fillId="0" borderId="4" xfId="0" applyFont="1" applyBorder="1" applyAlignment="1">
      <alignment vertical="center"/>
    </xf>
    <xf numFmtId="4" fontId="0" fillId="0" borderId="4" xfId="0" applyNumberFormat="1" applyFon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7" fillId="0" borderId="1" xfId="0" applyFont="1" applyBorder="1" applyAlignment="1">
      <alignment vertical="center"/>
    </xf>
    <xf numFmtId="4" fontId="5" fillId="0" borderId="1" xfId="0" applyNumberFormat="1" applyFont="1" applyBorder="1" applyAlignment="1">
      <alignment vertical="center"/>
    </xf>
    <xf numFmtId="0" fontId="0" fillId="0" borderId="1" xfId="0" applyFont="1" applyBorder="1" applyAlignment="1">
      <alignment vertical="center" wrapText="1"/>
    </xf>
    <xf numFmtId="4" fontId="0" fillId="0" borderId="1" xfId="0" applyNumberFormat="1" applyFont="1" applyBorder="1" applyAlignment="1">
      <alignment vertical="center"/>
    </xf>
    <xf numFmtId="10" fontId="0" fillId="0" borderId="4" xfId="0" applyNumberFormat="1" applyFont="1" applyBorder="1" applyAlignment="1">
      <alignment vertical="center"/>
    </xf>
    <xf numFmtId="10" fontId="0" fillId="0" borderId="4" xfId="0" applyNumberForma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10" fontId="0" fillId="0" borderId="1" xfId="0" applyNumberFormat="1" applyFont="1" applyBorder="1" applyAlignment="1">
      <alignment vertical="center"/>
    </xf>
    <xf numFmtId="10" fontId="0" fillId="0" borderId="1" xfId="0" applyNumberFormat="1" applyBorder="1" applyAlignment="1">
      <alignment vertical="center"/>
    </xf>
    <xf numFmtId="0" fontId="5" fillId="0" borderId="5" xfId="0" applyFont="1" applyBorder="1" applyAlignment="1">
      <alignment horizontal="center" vertical="top"/>
    </xf>
    <xf numFmtId="0" fontId="7" fillId="0" borderId="5" xfId="0" applyFont="1" applyBorder="1" applyAlignment="1">
      <alignment vertical="center" wrapText="1"/>
    </xf>
    <xf numFmtId="10" fontId="0" fillId="0" borderId="5" xfId="0" applyNumberFormat="1" applyFont="1" applyBorder="1" applyAlignment="1">
      <alignment vertical="center"/>
    </xf>
    <xf numFmtId="10" fontId="0" fillId="0" borderId="5" xfId="0" applyNumberFormat="1" applyBorder="1" applyAlignment="1">
      <alignment vertical="center"/>
    </xf>
    <xf numFmtId="0" fontId="0" fillId="2" borderId="6" xfId="0" applyFill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C19">
      <selection activeCell="D14" sqref="D14"/>
    </sheetView>
  </sheetViews>
  <sheetFormatPr defaultColWidth="9.00390625" defaultRowHeight="12.75"/>
  <cols>
    <col min="1" max="1" width="6.875" style="1" customWidth="1"/>
    <col min="2" max="2" width="47.00390625" style="1" customWidth="1"/>
    <col min="3" max="3" width="16.75390625" style="1" customWidth="1"/>
    <col min="4" max="4" width="16.25390625" style="1" customWidth="1"/>
    <col min="5" max="5" width="14.625" style="1" customWidth="1"/>
    <col min="6" max="6" width="15.625" style="1" customWidth="1"/>
    <col min="7" max="7" width="14.625" style="1" customWidth="1"/>
    <col min="8" max="8" width="13.00390625" style="1" customWidth="1"/>
    <col min="9" max="9" width="14.25390625" style="1" customWidth="1"/>
    <col min="10" max="10" width="0" style="1" hidden="1" customWidth="1"/>
    <col min="11" max="11" width="13.75390625" style="1" customWidth="1"/>
    <col min="12" max="16384" width="9.125" style="1" customWidth="1"/>
  </cols>
  <sheetData>
    <row r="1" spans="1:10" ht="18">
      <c r="A1" s="32" t="s">
        <v>45</v>
      </c>
      <c r="B1" s="32"/>
      <c r="C1" s="32"/>
      <c r="D1" s="32"/>
      <c r="E1" s="32"/>
      <c r="F1" s="32"/>
      <c r="G1" s="32"/>
      <c r="H1" s="33"/>
      <c r="I1" s="33"/>
      <c r="J1" s="33"/>
    </row>
    <row r="2" spans="7:10" ht="13.5" thickBot="1">
      <c r="G2" s="2"/>
      <c r="I2" s="2" t="s">
        <v>0</v>
      </c>
      <c r="J2"/>
    </row>
    <row r="3" spans="1:11" ht="24.75" customHeight="1" thickBot="1">
      <c r="A3" s="34" t="s">
        <v>4</v>
      </c>
      <c r="B3" s="34" t="s">
        <v>7</v>
      </c>
      <c r="C3" s="35" t="s">
        <v>12</v>
      </c>
      <c r="D3" s="36" t="s">
        <v>8</v>
      </c>
      <c r="E3" s="37" t="s">
        <v>13</v>
      </c>
      <c r="F3" s="37"/>
      <c r="G3" s="37"/>
      <c r="H3" s="37"/>
      <c r="I3" s="37"/>
      <c r="J3" s="37"/>
      <c r="K3" s="28"/>
    </row>
    <row r="4" spans="1:11" ht="24.75" customHeight="1" thickBot="1">
      <c r="A4" s="34"/>
      <c r="B4" s="34"/>
      <c r="C4" s="35"/>
      <c r="D4" s="36"/>
      <c r="E4" s="30">
        <v>2011</v>
      </c>
      <c r="F4" s="30">
        <v>2012</v>
      </c>
      <c r="G4" s="30">
        <v>2013</v>
      </c>
      <c r="H4" s="30">
        <v>2014</v>
      </c>
      <c r="I4" s="30">
        <v>2015</v>
      </c>
      <c r="J4" s="31"/>
      <c r="K4" s="30">
        <v>2016</v>
      </c>
    </row>
    <row r="5" spans="1:11" ht="7.5" customHeight="1" thickBot="1">
      <c r="A5" s="5">
        <v>1</v>
      </c>
      <c r="B5" s="5">
        <v>2</v>
      </c>
      <c r="C5" s="5">
        <v>3</v>
      </c>
      <c r="D5" s="5">
        <v>4</v>
      </c>
      <c r="E5" s="29">
        <v>5</v>
      </c>
      <c r="F5" s="29">
        <v>6</v>
      </c>
      <c r="G5" s="29">
        <v>7</v>
      </c>
      <c r="H5" s="29">
        <v>8</v>
      </c>
      <c r="I5" s="29">
        <v>9</v>
      </c>
      <c r="J5"/>
      <c r="K5" s="29">
        <v>10</v>
      </c>
    </row>
    <row r="6" spans="1:11" ht="15.75" customHeight="1">
      <c r="A6" s="6" t="s">
        <v>5</v>
      </c>
      <c r="B6" s="7" t="s">
        <v>14</v>
      </c>
      <c r="C6" s="8">
        <f aca="true" t="shared" si="0" ref="C6:I6">SUM(C7+C11+C12)</f>
        <v>8766700.09</v>
      </c>
      <c r="D6" s="8">
        <f t="shared" si="0"/>
        <v>10215248.72</v>
      </c>
      <c r="E6" s="8">
        <f t="shared" si="0"/>
        <v>11236773.592000002</v>
      </c>
      <c r="F6" s="8">
        <f t="shared" si="0"/>
        <v>11410539.49376</v>
      </c>
      <c r="G6" s="8">
        <f t="shared" si="0"/>
        <v>11587884.999512803</v>
      </c>
      <c r="H6" s="8">
        <f t="shared" si="0"/>
        <v>11768901.163647586</v>
      </c>
      <c r="I6" s="8">
        <f t="shared" si="0"/>
        <v>11953681.608847909</v>
      </c>
      <c r="J6"/>
      <c r="K6" s="8">
        <f>SUM(K7+K11+K12)</f>
        <v>12192755.241024867</v>
      </c>
    </row>
    <row r="7" spans="1:11" ht="15.75" customHeight="1">
      <c r="A7" s="9" t="s">
        <v>15</v>
      </c>
      <c r="B7" s="4" t="s">
        <v>16</v>
      </c>
      <c r="C7" s="10">
        <v>2976845.79</v>
      </c>
      <c r="D7" s="10">
        <v>2790825.72</v>
      </c>
      <c r="E7" s="11">
        <f>SUM(D7*1.1)</f>
        <v>3069908.2920000004</v>
      </c>
      <c r="F7" s="11">
        <f aca="true" t="shared" si="1" ref="F7:I9">SUM(E7*1.03)</f>
        <v>3162005.5407600002</v>
      </c>
      <c r="G7" s="11">
        <f t="shared" si="1"/>
        <v>3256865.7069828003</v>
      </c>
      <c r="H7" s="11">
        <f t="shared" si="1"/>
        <v>3354571.6781922844</v>
      </c>
      <c r="I7" s="11">
        <f t="shared" si="1"/>
        <v>3455208.828538053</v>
      </c>
      <c r="J7"/>
      <c r="K7" s="11">
        <f aca="true" t="shared" si="2" ref="K7:K12">SUM(I7*1.02)</f>
        <v>3524313.005108814</v>
      </c>
    </row>
    <row r="8" spans="1:11" ht="15.75" customHeight="1">
      <c r="A8" s="9" t="s">
        <v>1</v>
      </c>
      <c r="B8" s="4" t="s">
        <v>17</v>
      </c>
      <c r="C8" s="10">
        <v>51200</v>
      </c>
      <c r="D8" s="10">
        <v>51600</v>
      </c>
      <c r="E8" s="11">
        <f>SUM(D8*1.1)</f>
        <v>56760.00000000001</v>
      </c>
      <c r="F8" s="11">
        <f t="shared" si="1"/>
        <v>58462.80000000001</v>
      </c>
      <c r="G8" s="11">
        <f t="shared" si="1"/>
        <v>60216.684000000016</v>
      </c>
      <c r="H8" s="11">
        <f t="shared" si="1"/>
        <v>62023.18452000002</v>
      </c>
      <c r="I8" s="11">
        <f t="shared" si="1"/>
        <v>63883.88005560002</v>
      </c>
      <c r="J8"/>
      <c r="K8" s="11">
        <f t="shared" si="2"/>
        <v>65161.55765671202</v>
      </c>
    </row>
    <row r="9" spans="1:11" ht="15.75" customHeight="1">
      <c r="A9" s="9" t="s">
        <v>2</v>
      </c>
      <c r="B9" s="4" t="s">
        <v>18</v>
      </c>
      <c r="C9" s="10">
        <v>140000</v>
      </c>
      <c r="D9" s="10">
        <v>226000</v>
      </c>
      <c r="E9" s="11">
        <f>SUM(D9*1.1)</f>
        <v>248600.00000000003</v>
      </c>
      <c r="F9" s="11">
        <f t="shared" si="1"/>
        <v>256058.00000000003</v>
      </c>
      <c r="G9" s="11">
        <f t="shared" si="1"/>
        <v>263739.74000000005</v>
      </c>
      <c r="H9" s="11">
        <f t="shared" si="1"/>
        <v>271651.93220000004</v>
      </c>
      <c r="I9" s="11">
        <f t="shared" si="1"/>
        <v>279801.49016600003</v>
      </c>
      <c r="J9"/>
      <c r="K9" s="11">
        <f t="shared" si="2"/>
        <v>285397.51996932004</v>
      </c>
    </row>
    <row r="10" spans="1:11" ht="15.75" customHeight="1">
      <c r="A10" s="9" t="s">
        <v>3</v>
      </c>
      <c r="B10" s="12" t="s">
        <v>19</v>
      </c>
      <c r="C10" s="13">
        <v>564885</v>
      </c>
      <c r="D10" s="13">
        <v>526542</v>
      </c>
      <c r="E10" s="14">
        <f>SUM(D10*1.05)</f>
        <v>552869.1</v>
      </c>
      <c r="F10" s="14">
        <f aca="true" t="shared" si="3" ref="F10:I12">SUM(E10*1.01)</f>
        <v>558397.791</v>
      </c>
      <c r="G10" s="14">
        <f t="shared" si="3"/>
        <v>563981.76891</v>
      </c>
      <c r="H10" s="14">
        <f t="shared" si="3"/>
        <v>569621.5865991</v>
      </c>
      <c r="I10" s="14">
        <f t="shared" si="3"/>
        <v>575317.802465091</v>
      </c>
      <c r="J10"/>
      <c r="K10" s="11">
        <f t="shared" si="2"/>
        <v>586824.1585143928</v>
      </c>
    </row>
    <row r="11" spans="1:11" ht="15.75" customHeight="1">
      <c r="A11" s="9" t="s">
        <v>20</v>
      </c>
      <c r="B11" s="3" t="s">
        <v>21</v>
      </c>
      <c r="C11" s="10">
        <v>3812538</v>
      </c>
      <c r="D11" s="10">
        <v>3833268</v>
      </c>
      <c r="E11" s="11">
        <f>SUM(D11*1.1)</f>
        <v>4216594.800000001</v>
      </c>
      <c r="F11" s="11">
        <f t="shared" si="3"/>
        <v>4258760.748000001</v>
      </c>
      <c r="G11" s="11">
        <f t="shared" si="3"/>
        <v>4301348.35548</v>
      </c>
      <c r="H11" s="11">
        <f t="shared" si="3"/>
        <v>4344361.8390348</v>
      </c>
      <c r="I11" s="11">
        <f t="shared" si="3"/>
        <v>4387805.457425148</v>
      </c>
      <c r="J11"/>
      <c r="K11" s="11">
        <f t="shared" si="2"/>
        <v>4475561.5665736515</v>
      </c>
    </row>
    <row r="12" spans="1:11" ht="15.75" customHeight="1">
      <c r="A12" s="9" t="s">
        <v>22</v>
      </c>
      <c r="B12" s="4" t="s">
        <v>23</v>
      </c>
      <c r="C12" s="10">
        <v>1977316.3</v>
      </c>
      <c r="D12" s="10">
        <v>3591155</v>
      </c>
      <c r="E12" s="11">
        <f>SUM(D12*1.1)</f>
        <v>3950270.5000000005</v>
      </c>
      <c r="F12" s="11">
        <f t="shared" si="3"/>
        <v>3989773.2050000005</v>
      </c>
      <c r="G12" s="11">
        <f t="shared" si="3"/>
        <v>4029670.9370500008</v>
      </c>
      <c r="H12" s="11">
        <f t="shared" si="3"/>
        <v>4069967.6464205007</v>
      </c>
      <c r="I12" s="11">
        <f t="shared" si="3"/>
        <v>4110667.322884706</v>
      </c>
      <c r="J12"/>
      <c r="K12" s="11">
        <f t="shared" si="2"/>
        <v>4192880.6693424</v>
      </c>
    </row>
    <row r="13" spans="1:11" ht="15.75" customHeight="1">
      <c r="A13" s="9" t="s">
        <v>9</v>
      </c>
      <c r="B13" s="15" t="s">
        <v>24</v>
      </c>
      <c r="C13" s="16">
        <v>9764990.92</v>
      </c>
      <c r="D13" s="16">
        <v>12164674.72</v>
      </c>
      <c r="E13" s="16">
        <f>SUM(E6-E16-E20)</f>
        <v>10348704.632000003</v>
      </c>
      <c r="F13" s="16">
        <f>SUM(F6-F16-F20)</f>
        <v>10387854.49376</v>
      </c>
      <c r="G13" s="16">
        <f>SUM(G6-G16-G20)</f>
        <v>10477884.999512803</v>
      </c>
      <c r="H13" s="16">
        <f>SUM(H6-H16-H20)</f>
        <v>10674901.163647586</v>
      </c>
      <c r="I13" s="16">
        <f>SUM(I6-I16-I20)</f>
        <v>10998681.608847909</v>
      </c>
      <c r="J13"/>
      <c r="K13" s="16">
        <f>SUM(K6-K16-K20)</f>
        <v>11441316.241024867</v>
      </c>
    </row>
    <row r="14" spans="1:11" ht="15.75" customHeight="1">
      <c r="A14" s="9" t="s">
        <v>10</v>
      </c>
      <c r="B14" s="15" t="s">
        <v>25</v>
      </c>
      <c r="C14" s="16">
        <f aca="true" t="shared" si="4" ref="C14:I14">SUM(C15+C19+C23+C24)</f>
        <v>921000</v>
      </c>
      <c r="D14" s="16">
        <f t="shared" si="4"/>
        <v>1015013</v>
      </c>
      <c r="E14" s="16">
        <f t="shared" si="4"/>
        <v>1028068.96</v>
      </c>
      <c r="F14" s="16">
        <f t="shared" si="4"/>
        <v>1127685</v>
      </c>
      <c r="G14" s="16">
        <f t="shared" si="4"/>
        <v>1185000</v>
      </c>
      <c r="H14" s="16">
        <f t="shared" si="4"/>
        <v>1169000</v>
      </c>
      <c r="I14" s="16">
        <f t="shared" si="4"/>
        <v>1025000</v>
      </c>
      <c r="J14"/>
      <c r="K14" s="16">
        <f>SUM(K15+K19+K23+K24)</f>
        <v>801439</v>
      </c>
    </row>
    <row r="15" spans="1:11" ht="15.75" customHeight="1">
      <c r="A15" s="9" t="s">
        <v>15</v>
      </c>
      <c r="B15" s="17" t="s">
        <v>26</v>
      </c>
      <c r="C15" s="10">
        <f aca="true" t="shared" si="5" ref="C15:I15">SUM(C16:C18)</f>
        <v>921000</v>
      </c>
      <c r="D15" s="11">
        <f t="shared" si="5"/>
        <v>818013</v>
      </c>
      <c r="E15" s="11">
        <f t="shared" si="5"/>
        <v>806068.96</v>
      </c>
      <c r="F15" s="11">
        <f t="shared" si="5"/>
        <v>975685</v>
      </c>
      <c r="G15" s="11">
        <f t="shared" si="5"/>
        <v>0</v>
      </c>
      <c r="H15" s="11">
        <f t="shared" si="5"/>
        <v>0</v>
      </c>
      <c r="I15" s="11">
        <f t="shared" si="5"/>
        <v>0</v>
      </c>
      <c r="J15"/>
      <c r="K15" s="11">
        <f>SUM(K16:K18)</f>
        <v>0</v>
      </c>
    </row>
    <row r="16" spans="1:11" ht="15.75" customHeight="1">
      <c r="A16" s="9" t="s">
        <v>1</v>
      </c>
      <c r="B16" s="4" t="s">
        <v>27</v>
      </c>
      <c r="C16" s="10">
        <v>721000</v>
      </c>
      <c r="D16" s="11">
        <v>683013</v>
      </c>
      <c r="E16" s="11">
        <v>756068.96</v>
      </c>
      <c r="F16" s="11">
        <v>950685</v>
      </c>
      <c r="G16" s="11"/>
      <c r="H16" s="11"/>
      <c r="I16" s="11"/>
      <c r="J16"/>
      <c r="K16" s="11"/>
    </row>
    <row r="17" spans="1:11" ht="51">
      <c r="A17" s="9" t="s">
        <v>2</v>
      </c>
      <c r="B17" s="17" t="s">
        <v>28</v>
      </c>
      <c r="C17" s="10">
        <v>0</v>
      </c>
      <c r="D17" s="11">
        <v>0</v>
      </c>
      <c r="E17" s="11"/>
      <c r="F17" s="11">
        <v>0</v>
      </c>
      <c r="G17" s="11">
        <v>0</v>
      </c>
      <c r="H17" s="11">
        <v>0</v>
      </c>
      <c r="I17" s="11">
        <v>0</v>
      </c>
      <c r="J17"/>
      <c r="K17" s="11">
        <v>0</v>
      </c>
    </row>
    <row r="18" spans="1:11" ht="15.75" customHeight="1">
      <c r="A18" s="9" t="s">
        <v>3</v>
      </c>
      <c r="B18" s="4" t="s">
        <v>29</v>
      </c>
      <c r="C18" s="10">
        <v>200000</v>
      </c>
      <c r="D18" s="18">
        <v>135000</v>
      </c>
      <c r="E18" s="18">
        <v>50000</v>
      </c>
      <c r="F18" s="18">
        <v>25000</v>
      </c>
      <c r="G18" s="18">
        <v>0</v>
      </c>
      <c r="H18" s="18">
        <v>0</v>
      </c>
      <c r="I18" s="18">
        <v>0</v>
      </c>
      <c r="J18"/>
      <c r="K18" s="18">
        <v>0</v>
      </c>
    </row>
    <row r="19" spans="1:11" ht="15.75" customHeight="1">
      <c r="A19" s="9" t="s">
        <v>20</v>
      </c>
      <c r="B19" s="17" t="s">
        <v>30</v>
      </c>
      <c r="C19" s="10"/>
      <c r="D19" s="11">
        <f aca="true" t="shared" si="6" ref="D19:I19">SUM(D20:D22)</f>
        <v>197000</v>
      </c>
      <c r="E19" s="11">
        <f t="shared" si="6"/>
        <v>222000</v>
      </c>
      <c r="F19" s="11">
        <f t="shared" si="6"/>
        <v>152000</v>
      </c>
      <c r="G19" s="11">
        <f t="shared" si="6"/>
        <v>1185000</v>
      </c>
      <c r="H19" s="11">
        <f t="shared" si="6"/>
        <v>1169000</v>
      </c>
      <c r="I19" s="11">
        <f t="shared" si="6"/>
        <v>1025000</v>
      </c>
      <c r="J19"/>
      <c r="K19" s="11">
        <f>SUM(K20:K22)</f>
        <v>801439</v>
      </c>
    </row>
    <row r="20" spans="1:11" ht="15.75" customHeight="1">
      <c r="A20" s="9" t="s">
        <v>1</v>
      </c>
      <c r="B20" s="4" t="s">
        <v>27</v>
      </c>
      <c r="C20" s="10">
        <v>0</v>
      </c>
      <c r="D20" s="11">
        <v>132000</v>
      </c>
      <c r="E20" s="11">
        <v>132000</v>
      </c>
      <c r="F20" s="11">
        <v>72000</v>
      </c>
      <c r="G20" s="11">
        <v>1110000</v>
      </c>
      <c r="H20" s="11">
        <v>1094000</v>
      </c>
      <c r="I20" s="11">
        <v>955000</v>
      </c>
      <c r="J20"/>
      <c r="K20" s="11">
        <v>751439</v>
      </c>
    </row>
    <row r="21" spans="1:11" ht="51">
      <c r="A21" s="9" t="s">
        <v>2</v>
      </c>
      <c r="B21" s="17" t="s">
        <v>28</v>
      </c>
      <c r="C21" s="10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/>
      <c r="K21" s="11">
        <v>0</v>
      </c>
    </row>
    <row r="22" spans="1:11" ht="16.5" customHeight="1">
      <c r="A22" s="9" t="s">
        <v>3</v>
      </c>
      <c r="B22" s="4" t="s">
        <v>29</v>
      </c>
      <c r="C22" s="10">
        <v>0</v>
      </c>
      <c r="D22" s="11">
        <v>65000</v>
      </c>
      <c r="E22" s="11">
        <v>90000</v>
      </c>
      <c r="F22" s="11">
        <v>80000</v>
      </c>
      <c r="G22" s="11">
        <v>75000</v>
      </c>
      <c r="H22" s="11">
        <v>75000</v>
      </c>
      <c r="I22" s="11">
        <v>70000</v>
      </c>
      <c r="J22"/>
      <c r="K22" s="11">
        <v>50000</v>
      </c>
    </row>
    <row r="23" spans="1:11" ht="16.5" customHeight="1">
      <c r="A23" s="9" t="s">
        <v>22</v>
      </c>
      <c r="B23" s="4" t="s">
        <v>31</v>
      </c>
      <c r="C23" s="10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/>
      <c r="K23" s="11">
        <v>0</v>
      </c>
    </row>
    <row r="24" spans="1:11" ht="16.5" customHeight="1">
      <c r="A24" s="9" t="s">
        <v>32</v>
      </c>
      <c r="B24" s="4" t="s">
        <v>6</v>
      </c>
      <c r="C24" s="10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/>
      <c r="K24" s="11">
        <v>0</v>
      </c>
    </row>
    <row r="25" spans="1:11" ht="16.5" customHeight="1">
      <c r="A25" s="9" t="s">
        <v>11</v>
      </c>
      <c r="B25" s="15" t="s">
        <v>33</v>
      </c>
      <c r="C25" s="10">
        <f aca="true" t="shared" si="7" ref="C25:I25">SUM(C6-C13)</f>
        <v>-998290.8300000001</v>
      </c>
      <c r="D25" s="11">
        <f t="shared" si="7"/>
        <v>-1949426</v>
      </c>
      <c r="E25" s="11">
        <f t="shared" si="7"/>
        <v>888068.959999999</v>
      </c>
      <c r="F25" s="11">
        <f t="shared" si="7"/>
        <v>1022685</v>
      </c>
      <c r="G25" s="11">
        <f t="shared" si="7"/>
        <v>1110000</v>
      </c>
      <c r="H25" s="11">
        <f t="shared" si="7"/>
        <v>1094000</v>
      </c>
      <c r="I25" s="11">
        <f t="shared" si="7"/>
        <v>955000</v>
      </c>
      <c r="J25"/>
      <c r="K25" s="11">
        <f>SUM(K6-K13)</f>
        <v>751439</v>
      </c>
    </row>
    <row r="26" spans="1:11" ht="16.5" customHeight="1">
      <c r="A26" s="9" t="s">
        <v>34</v>
      </c>
      <c r="B26" s="15" t="s">
        <v>35</v>
      </c>
      <c r="C26" s="10">
        <v>3871766.96</v>
      </c>
      <c r="D26" s="11">
        <f>SUM(C26-D16-D20-D21+2764439)</f>
        <v>5821192.96</v>
      </c>
      <c r="E26" s="11">
        <f>SUM(D26-E16-E20)</f>
        <v>4933124</v>
      </c>
      <c r="F26" s="11">
        <f>SUM(E26-F16-F20)</f>
        <v>3910439</v>
      </c>
      <c r="G26" s="11">
        <f>SUM(F26-G16-G20)</f>
        <v>2800439</v>
      </c>
      <c r="H26" s="11">
        <f>SUM(G26-H16-H20)</f>
        <v>1706439</v>
      </c>
      <c r="I26" s="11">
        <f>SUM(H26-I16-I20)</f>
        <v>751439</v>
      </c>
      <c r="J26"/>
      <c r="K26" s="11">
        <f>SUM(I26-K16-K20)</f>
        <v>0</v>
      </c>
    </row>
    <row r="27" spans="1:11" ht="38.25">
      <c r="A27" s="9" t="s">
        <v>1</v>
      </c>
      <c r="B27" s="17" t="s">
        <v>36</v>
      </c>
      <c r="C27" s="10">
        <v>0</v>
      </c>
      <c r="D27" s="11"/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/>
      <c r="K27" s="11">
        <v>0</v>
      </c>
    </row>
    <row r="28" spans="1:11" ht="20.25" customHeight="1">
      <c r="A28" s="9" t="s">
        <v>37</v>
      </c>
      <c r="B28" s="15" t="s">
        <v>38</v>
      </c>
      <c r="C28" s="19">
        <f aca="true" t="shared" si="8" ref="C28:I28">SUM(C26/C6)</f>
        <v>0.44164473750122324</v>
      </c>
      <c r="D28" s="20">
        <f t="shared" si="8"/>
        <v>0.5698532771505538</v>
      </c>
      <c r="E28" s="20">
        <f t="shared" si="8"/>
        <v>0.43901605381745235</v>
      </c>
      <c r="F28" s="20">
        <f t="shared" si="8"/>
        <v>0.34270412912014137</v>
      </c>
      <c r="G28" s="20">
        <f t="shared" si="8"/>
        <v>0.24166955403145102</v>
      </c>
      <c r="H28" s="20">
        <f t="shared" si="8"/>
        <v>0.14499560972361128</v>
      </c>
      <c r="I28" s="20">
        <f t="shared" si="8"/>
        <v>0.06286255771140815</v>
      </c>
      <c r="J28"/>
      <c r="K28" s="20">
        <f>SUM(K26/K6)</f>
        <v>0</v>
      </c>
    </row>
    <row r="29" spans="1:11" ht="25.5">
      <c r="A29" s="9" t="s">
        <v>39</v>
      </c>
      <c r="B29" s="21" t="s">
        <v>40</v>
      </c>
      <c r="C29" s="22">
        <f>SUM(C15/C6)</f>
        <v>0.1050566336871232</v>
      </c>
      <c r="D29" s="23">
        <f aca="true" t="shared" si="9" ref="D29:I29">SUM((D15+D19)/D6)</f>
        <v>0.09936253417038679</v>
      </c>
      <c r="E29" s="23">
        <f t="shared" si="9"/>
        <v>0.09149147231478719</v>
      </c>
      <c r="F29" s="23">
        <f t="shared" si="9"/>
        <v>0.09882836833584327</v>
      </c>
      <c r="G29" s="23">
        <f t="shared" si="9"/>
        <v>0.10226197447159872</v>
      </c>
      <c r="H29" s="23">
        <f t="shared" si="9"/>
        <v>0.09932957918032909</v>
      </c>
      <c r="I29" s="23">
        <f t="shared" si="9"/>
        <v>0.08574764106493456</v>
      </c>
      <c r="J29"/>
      <c r="K29" s="23">
        <f>SUM((K15+K19)/K6)</f>
        <v>0.065730754383013</v>
      </c>
    </row>
    <row r="30" spans="1:11" ht="25.5">
      <c r="A30" s="9" t="s">
        <v>41</v>
      </c>
      <c r="B30" s="21" t="s">
        <v>42</v>
      </c>
      <c r="C30" s="22">
        <f aca="true" t="shared" si="10" ref="C30:I30">SUM((C26-C27)/C6)</f>
        <v>0.44164473750122324</v>
      </c>
      <c r="D30" s="23">
        <f t="shared" si="10"/>
        <v>0.5698532771505538</v>
      </c>
      <c r="E30" s="23">
        <f t="shared" si="10"/>
        <v>0.43901605381745235</v>
      </c>
      <c r="F30" s="23">
        <f t="shared" si="10"/>
        <v>0.34270412912014137</v>
      </c>
      <c r="G30" s="23">
        <f t="shared" si="10"/>
        <v>0.24166955403145102</v>
      </c>
      <c r="H30" s="23">
        <f t="shared" si="10"/>
        <v>0.14499560972361128</v>
      </c>
      <c r="I30" s="23">
        <f t="shared" si="10"/>
        <v>0.06286255771140815</v>
      </c>
      <c r="J30"/>
      <c r="K30" s="23">
        <f>SUM((K26-K27)/K6)</f>
        <v>0</v>
      </c>
    </row>
    <row r="31" spans="1:11" ht="25.5">
      <c r="A31" s="24" t="s">
        <v>43</v>
      </c>
      <c r="B31" s="25" t="s">
        <v>44</v>
      </c>
      <c r="C31" s="26">
        <f>SUM((C15-C17)/C6)</f>
        <v>0.1050566336871232</v>
      </c>
      <c r="D31" s="27">
        <f aca="true" t="shared" si="11" ref="D31:I31">SUM((D15-D17+D19-D21)/D6)</f>
        <v>0.09936253417038679</v>
      </c>
      <c r="E31" s="27">
        <f t="shared" si="11"/>
        <v>0.09149147231478719</v>
      </c>
      <c r="F31" s="27">
        <f t="shared" si="11"/>
        <v>0.09882836833584327</v>
      </c>
      <c r="G31" s="27">
        <f t="shared" si="11"/>
        <v>0.10226197447159872</v>
      </c>
      <c r="H31" s="27">
        <f t="shared" si="11"/>
        <v>0.09932957918032909</v>
      </c>
      <c r="I31" s="27">
        <f t="shared" si="11"/>
        <v>0.08574764106493456</v>
      </c>
      <c r="J31"/>
      <c r="K31" s="27">
        <f>SUM((K15-K17+K19-K21)/K6)</f>
        <v>0.065730754383013</v>
      </c>
    </row>
  </sheetData>
  <mergeCells count="6">
    <mergeCell ref="A1:J1"/>
    <mergeCell ref="A3:A4"/>
    <mergeCell ref="B3:B4"/>
    <mergeCell ref="C3:C4"/>
    <mergeCell ref="D3:D4"/>
    <mergeCell ref="E3:J3"/>
  </mergeCells>
  <printOptions horizontalCentered="1" verticalCentered="1"/>
  <pageMargins left="0.19652777777777777" right="0.39375" top="0.5902777777777779" bottom="0.39375" header="0.5118055555555556" footer="0.5118055555555556"/>
  <pageSetup horizontalDpi="300" verticalDpi="300" orientation="landscape" paperSize="9" scale="80" r:id="rId1"/>
  <headerFooter alignWithMargins="0">
    <oddHeader>&amp;R&amp;"Arial CE,Kursywa"&amp;8Załącznik nr &amp;A
do Uchwały Rady Gminy
nr XXXVIII190/2010
   z dnia 28.01.2010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Urzędnik</cp:lastModifiedBy>
  <cp:lastPrinted>2010-01-28T07:46:48Z</cp:lastPrinted>
  <dcterms:created xsi:type="dcterms:W3CDTF">1998-12-09T13:02:10Z</dcterms:created>
  <dcterms:modified xsi:type="dcterms:W3CDTF">2010-01-28T08:51:02Z</dcterms:modified>
  <cp:category/>
  <cp:version/>
  <cp:contentType/>
  <cp:contentStatus/>
  <cp:revision>1</cp:revision>
</cp:coreProperties>
</file>