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955" windowHeight="6435" activeTab="4"/>
  </bookViews>
  <sheets>
    <sheet name="3" sheetId="1" r:id="rId1"/>
    <sheet name="3a" sheetId="2" r:id="rId2"/>
    <sheet name="4" sheetId="3" r:id="rId3"/>
    <sheet name="5" sheetId="4" r:id="rId4"/>
    <sheet name="5a" sheetId="5" r:id="rId5"/>
  </sheets>
  <definedNames/>
  <calcPr fullCalcOnLoad="1"/>
</workbook>
</file>

<file path=xl/sharedStrings.xml><?xml version="1.0" encoding="utf-8"?>
<sst xmlns="http://schemas.openxmlformats.org/spreadsheetml/2006/main" count="279" uniqueCount="181">
  <si>
    <t>Wyszczególnienie</t>
  </si>
  <si>
    <t>4.</t>
  </si>
  <si>
    <t>Dział</t>
  </si>
  <si>
    <t>§</t>
  </si>
  <si>
    <t>Treść</t>
  </si>
  <si>
    <t>Kwota</t>
  </si>
  <si>
    <t>I.</t>
  </si>
  <si>
    <t>1.</t>
  </si>
  <si>
    <t>2.</t>
  </si>
  <si>
    <t>3.</t>
  </si>
  <si>
    <t>II.</t>
  </si>
  <si>
    <t>III.</t>
  </si>
  <si>
    <t>w tym źródła finansowania</t>
  </si>
  <si>
    <t>5.</t>
  </si>
  <si>
    <t>Kredyty</t>
  </si>
  <si>
    <t>Pożyczki</t>
  </si>
  <si>
    <t>6.</t>
  </si>
  <si>
    <t>Nadwyżka budżetu z lat ubiegłych</t>
  </si>
  <si>
    <t>Wykup papierów wartościowych</t>
  </si>
  <si>
    <t>7.</t>
  </si>
  <si>
    <t>Przychody ogółem:</t>
  </si>
  <si>
    <t>§ 952</t>
  </si>
  <si>
    <t>§ 957</t>
  </si>
  <si>
    <t>Spłaty pożyczek udzielonych</t>
  </si>
  <si>
    <t>§ 955</t>
  </si>
  <si>
    <t>8.</t>
  </si>
  <si>
    <t>§ 911</t>
  </si>
  <si>
    <t>Spłaty pożyczek</t>
  </si>
  <si>
    <t>§ 992</t>
  </si>
  <si>
    <t>§ 995</t>
  </si>
  <si>
    <t>§ 994</t>
  </si>
  <si>
    <t>§ 982</t>
  </si>
  <si>
    <t>§ 971</t>
  </si>
  <si>
    <t>Rozchody z tytułu innych rozliczeń</t>
  </si>
  <si>
    <t>IV.</t>
  </si>
  <si>
    <t>Rozdz.</t>
  </si>
  <si>
    <t>w złotych</t>
  </si>
  <si>
    <t>§ 991</t>
  </si>
  <si>
    <t>x</t>
  </si>
  <si>
    <t>9.</t>
  </si>
  <si>
    <t>Inne źródła (wolne środki)</t>
  </si>
  <si>
    <t>Inne papiery wartościowe</t>
  </si>
  <si>
    <t>§ 903</t>
  </si>
  <si>
    <t>§ 951</t>
  </si>
  <si>
    <t xml:space="preserve">§ 941 do 944 </t>
  </si>
  <si>
    <t>Spłaty kredytów</t>
  </si>
  <si>
    <t>Udzielone pożyczki</t>
  </si>
  <si>
    <t>Lokaty</t>
  </si>
  <si>
    <t>Wykup obligacji</t>
  </si>
  <si>
    <t>§ 963</t>
  </si>
  <si>
    <t>2009 r.</t>
  </si>
  <si>
    <t>Lp.</t>
  </si>
  <si>
    <t>środki pochodzące z innych  źr.*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</si>
  <si>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</si>
  <si>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</si>
  <si>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</si>
  <si>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* Wybrać odpowiednie oznaczenie źródła finansowania:</t>
  </si>
  <si>
    <t>Planowane wydatki</t>
  </si>
  <si>
    <t>Dochody ogółem</t>
  </si>
  <si>
    <t>kredyty
i pożyczki</t>
  </si>
  <si>
    <t>środki wymienione
w art. 5 ust. 1 pkt 2 i 3 u.f.p.</t>
  </si>
  <si>
    <t>Nazwa zadania inwestycyjnego
i okres realizacji
(w latach)</t>
  </si>
  <si>
    <t>Ogółem</t>
  </si>
  <si>
    <t>Łączne koszty finansowe</t>
  </si>
  <si>
    <t>dochody własne j.s.t.</t>
  </si>
  <si>
    <t xml:space="preserve">A.      
B.
C.
... </t>
  </si>
  <si>
    <t>Jednostka organizacyjna realizująca zadanie lub koordynująca program</t>
  </si>
  <si>
    <t>§**</t>
  </si>
  <si>
    <r>
      <t>**</t>
    </r>
    <r>
      <rPr>
        <i/>
        <vertAlign val="superscript"/>
        <sz val="10"/>
        <rFont val="Arial CE"/>
        <family val="0"/>
      </rPr>
      <t>)</t>
    </r>
    <r>
      <rPr>
        <i/>
        <sz val="10"/>
        <rFont val="Arial CE"/>
        <family val="0"/>
      </rPr>
      <t xml:space="preserve"> - kol. 4 do wykorzystania fakultatywnego</t>
    </r>
  </si>
  <si>
    <t>Nazwa zadania inwestycyjnego</t>
  </si>
  <si>
    <t>środki pochodzące
z innych  źródeł*</t>
  </si>
  <si>
    <t>Źródła sfinansowania deficytu lub rozdysponowanie nadwyżki budżetowej</t>
  </si>
  <si>
    <t>L.p.</t>
  </si>
  <si>
    <t>Klasyfikacja</t>
  </si>
  <si>
    <t>Przewidywane</t>
  </si>
  <si>
    <t>Plan</t>
  </si>
  <si>
    <t>Planowane dochody</t>
  </si>
  <si>
    <t>Nadwyżka (1-2)</t>
  </si>
  <si>
    <t>Deficyt (1-2)</t>
  </si>
  <si>
    <t>Finansowanie (Przychody - Rozchody)</t>
  </si>
  <si>
    <t>Pożyczki na finansowanie zadań realizowanych z udziałem środków pochodzących z budżetu UE</t>
  </si>
  <si>
    <t>Prywatyzacja majątku j.s.t.</t>
  </si>
  <si>
    <t>Obligacje skarbowe</t>
  </si>
  <si>
    <t>§  931</t>
  </si>
  <si>
    <t>Rozchody ogółem :</t>
  </si>
  <si>
    <t>Spłaty pożyczek otrzymanych na finan-sowanie zadań realizowanych z udziałem środków pochodzących z budżetu UE</t>
  </si>
  <si>
    <t>Przewidywany stan na koniec roku</t>
  </si>
  <si>
    <t>Rodzaj</t>
  </si>
  <si>
    <t>wykonanie</t>
  </si>
  <si>
    <t>zadłużenia</t>
  </si>
  <si>
    <t>na koniec</t>
  </si>
  <si>
    <t>Wyemitowane papiery wartościowe</t>
  </si>
  <si>
    <t>Przyjęte depozyty</t>
  </si>
  <si>
    <t>Wymagalne zobowiązania:</t>
  </si>
  <si>
    <t>1) jednostek budżetowych,</t>
  </si>
  <si>
    <t>2) wynikające z:</t>
  </si>
  <si>
    <t>a) ustaw,</t>
  </si>
  <si>
    <t>b) orzeczeń sądu,</t>
  </si>
  <si>
    <t>c) udzielonych poręczeń i gwarancji,</t>
  </si>
  <si>
    <t>d) innych tytułów,</t>
  </si>
  <si>
    <t>Łączna kwota długu na koniec roku budżetowego</t>
  </si>
  <si>
    <t>Procentowy udział długu w dochodach</t>
  </si>
  <si>
    <t>Prognozowana sytuacja finansowa gminy w latach spłaty długu</t>
  </si>
  <si>
    <t>Lata spłaty kredytu/pożyczki</t>
  </si>
  <si>
    <t>Dochody ogółem:(A+B+C)</t>
  </si>
  <si>
    <t>A.</t>
  </si>
  <si>
    <t>Dochody własne, w tym:</t>
  </si>
  <si>
    <t>z opłat</t>
  </si>
  <si>
    <t>z majątku jednostki</t>
  </si>
  <si>
    <t>z udziału w podatkach</t>
  </si>
  <si>
    <t>B.</t>
  </si>
  <si>
    <t>Subwencje</t>
  </si>
  <si>
    <t>C.</t>
  </si>
  <si>
    <t>Dotacje celowe</t>
  </si>
  <si>
    <t>Wydatki ogółem</t>
  </si>
  <si>
    <t>Spłata zobowiązań (A+B+C+D)</t>
  </si>
  <si>
    <t>Spłata zaciągniętych pożyczek, kredytów, w tym:</t>
  </si>
  <si>
    <t>spłata pożyczek, kredytów krajowych</t>
  </si>
  <si>
    <t>spłata pożyczek, kredytów zaciągniętych w związku ze środkami określonymi w umowie zawartej z podmiotem dysponującym z funduszami strukturalnymi lub F.S.U.E.</t>
  </si>
  <si>
    <t>odsetki</t>
  </si>
  <si>
    <t>Spłata przewidywanych pożyczek, kredytów, w tym:</t>
  </si>
  <si>
    <t>Wartość udzielonych poręczeń</t>
  </si>
  <si>
    <t>D.</t>
  </si>
  <si>
    <t>Wynik (I - II)</t>
  </si>
  <si>
    <t>V.</t>
  </si>
  <si>
    <t>Planowana łączna kwota długu, w tym:</t>
  </si>
  <si>
    <t>Dług zaciągniętej w związku ze środkami określonymi w umowie zawartej z podmiotem dysponującym funduszami strukturalnymi lub F.S.U.E.</t>
  </si>
  <si>
    <t>VI.1.</t>
  </si>
  <si>
    <t>VI.2.</t>
  </si>
  <si>
    <t>VII.1.</t>
  </si>
  <si>
    <t>VII.2.</t>
  </si>
  <si>
    <r>
      <t xml:space="preserve">Dług/dochody (%) (art. 170 </t>
    </r>
    <r>
      <rPr>
        <b/>
        <i/>
        <u val="single"/>
        <sz val="10"/>
        <rFont val="Arial CE"/>
        <family val="0"/>
      </rPr>
      <t>ust. 1</t>
    </r>
    <r>
      <rPr>
        <b/>
        <i/>
        <sz val="10"/>
        <rFont val="Arial CE"/>
        <family val="0"/>
      </rPr>
      <t xml:space="preserve"> u.f.p.)</t>
    </r>
  </si>
  <si>
    <r>
      <t xml:space="preserve">Spłaty kredytów, pożyczek do dochodów (%) (art. 169 </t>
    </r>
    <r>
      <rPr>
        <b/>
        <i/>
        <u val="single"/>
        <sz val="10"/>
        <rFont val="Arial CE"/>
        <family val="0"/>
      </rPr>
      <t>ust. 1</t>
    </r>
    <r>
      <rPr>
        <b/>
        <i/>
        <sz val="10"/>
        <rFont val="Arial CE"/>
        <family val="0"/>
      </rPr>
      <t xml:space="preserve">  u.f.p.)</t>
    </r>
  </si>
  <si>
    <r>
      <t xml:space="preserve">Dług/dochody po wyłączeniach (%) (art. 170 </t>
    </r>
    <r>
      <rPr>
        <b/>
        <i/>
        <u val="single"/>
        <sz val="10"/>
        <rFont val="Arial CE"/>
        <family val="0"/>
      </rPr>
      <t>ust. 3</t>
    </r>
    <r>
      <rPr>
        <b/>
        <i/>
        <sz val="10"/>
        <rFont val="Arial CE"/>
        <family val="0"/>
      </rPr>
      <t xml:space="preserve"> u.f.p.)</t>
    </r>
  </si>
  <si>
    <r>
      <t xml:space="preserve">Spłaty kredytów, pożyczek do dochodów po wyłączeniach (%) (art. 169 </t>
    </r>
    <r>
      <rPr>
        <b/>
        <i/>
        <u val="single"/>
        <sz val="10"/>
        <rFont val="Arial CE"/>
        <family val="0"/>
      </rPr>
      <t>ust. 3</t>
    </r>
    <r>
      <rPr>
        <b/>
        <i/>
        <sz val="10"/>
        <rFont val="Arial CE"/>
        <family val="0"/>
      </rPr>
      <t xml:space="preserve">  u.f.p.)</t>
    </r>
  </si>
  <si>
    <t>010</t>
  </si>
  <si>
    <t>801</t>
  </si>
  <si>
    <t>6050</t>
  </si>
  <si>
    <t>80110</t>
  </si>
  <si>
    <t>900</t>
  </si>
  <si>
    <t>90002</t>
  </si>
  <si>
    <t>926</t>
  </si>
  <si>
    <t>6058 6059</t>
  </si>
  <si>
    <t xml:space="preserve">Urząd Gminy </t>
  </si>
  <si>
    <t>2010 r.</t>
  </si>
  <si>
    <t>01041</t>
  </si>
  <si>
    <t>80148</t>
  </si>
  <si>
    <t>6650</t>
  </si>
  <si>
    <t xml:space="preserve">A.    
B.
C.
... </t>
  </si>
  <si>
    <t>Adaptacja połączona z remontem świetlicy wiejskiej i strażnicy OSP, wyposażenie świetlicy, remont drogi i chodnika, urządzenie terenów rekreacyjnych i sportowych w Kruzach (2008-2009)</t>
  </si>
  <si>
    <t>Remont i wyposażenie świetlicy wiejskiej, urządzenie terenów rekreacyjnych i sportowych w Rynie Reszelskim (2008-2009)</t>
  </si>
  <si>
    <t>Budowa sieci wodociągowej i kanalizacji sanitarnej Wójtowo (2006 - 2009)</t>
  </si>
  <si>
    <t>Budowa sieci wodociągowej i kanalizacji sanitarnej Tejstymy-Lutry (2005 - 2010)</t>
  </si>
  <si>
    <t>Limity wydatków na wieloletnie programy inwestycyjne w latach 2009 - 2011</t>
  </si>
  <si>
    <t>rok budżetowy 2009 (8+9+10+11)</t>
  </si>
  <si>
    <t xml:space="preserve">Urząd Gminy (nakłady 2008 - 976,00zł; 2009 - 299.024,00zł, co stanowi łącznie 300.000,00zł, w tym PROW 2007-2013 75% - 225.000,00zł; śr. własne - 75.000,00zł)  </t>
  </si>
  <si>
    <t>2011 r.</t>
  </si>
  <si>
    <t xml:space="preserve">Urząd Gminy (nakłady 2008 - 3.000,00zł; 2009 - 97.000,00zł, co stanowi łącznie 100.000,00zł, w tym PROW 2007-2013 75% - 75.000,00zł; śr. własne - 25.000,00zł)  </t>
  </si>
  <si>
    <t xml:space="preserve">A.      
B.
C.6.000,00
... </t>
  </si>
  <si>
    <t>Budowa Gimnazjum w Kolnie- etap II (2008 - 2009)</t>
  </si>
  <si>
    <t>Przebudowa i zmiana sposobu użytkowania budynku mieszk.-usł. w Kolnie na kuchnię szkolną (2008 - 2009)</t>
  </si>
  <si>
    <t>92601</t>
  </si>
  <si>
    <t>Budowa Sali gimnastycznej w Kolnie (2008 - 2010)</t>
  </si>
  <si>
    <t xml:space="preserve">A.180.000,00   
B.
C.
... </t>
  </si>
  <si>
    <t>Urząd Gminy 12.200,00zł-2008, 300.000,00zł-2009, 2.141.120,00zł -2010, co stanowi łącznie 2.453.320,00, w tym 60% FRKF</t>
  </si>
  <si>
    <t>Plan zagospodarowania przestrzennego Tejstymy - obręb Górkowo</t>
  </si>
  <si>
    <t>w 2009 r. - przychody i rozchody budżetu</t>
  </si>
  <si>
    <t>wykonanie 2008*</t>
  </si>
  <si>
    <t>Plan na 2009 r.</t>
  </si>
  <si>
    <t>Prognoza kwoty długu gminy na rok 2009 i lata następne</t>
  </si>
  <si>
    <t>31.12.2008 r.</t>
  </si>
  <si>
    <t>Przewidywane wykonanie w 2008 r.</t>
  </si>
  <si>
    <t>Urząd Gminy (nakłady 2005 - 16.000,00zł, 2007 - 57,00zł, 2008 - 44.076,00zł, 2009 - 5.000,00zł, 2010 - 2.085.173,00zł co stanowi łącznie 2.150.306,00zł, w tym PROW 2007-2013 75% kosztów kwalif.)</t>
  </si>
  <si>
    <t>Urząd Gminy 19.520,00zł-2008, 450.000,00zł-2009</t>
  </si>
  <si>
    <t>Pozostałe wydatki majątkowe w 2009 r.</t>
  </si>
  <si>
    <t>Dofinansowania zakupu samochodu podnośnika</t>
  </si>
  <si>
    <t>Urząd Gminy (nakłady 2006 - 20.000,00zł, 2007 - 36.992,43zł, 2009 - 2.260.000,00zł co stanowi łącznie 2.316.992,43zł, w tym EFRWP - pożyczka 500.000,00 zł, PROW 2007-2013 75% kosztów kwalif.)</t>
  </si>
  <si>
    <t xml:space="preserve">Urząd Gminy  (nakłady 2009 - 42.000,00zł, 2010 - 161.000,00 zł, 2011 - 81.000,00zł, 2012 - 23.000,00zł, co stanowi łącznie 307.000,00zł) </t>
  </si>
  <si>
    <t>Dofinansowanie projektu "System zagospodarowania odpadów komunalnych w Olsztynie. Budowa Zakładu Unieszkodliwiania Odpadów" (2009-2012)</t>
  </si>
  <si>
    <t xml:space="preserve">A.      
B.
C.20.000,00
... </t>
  </si>
  <si>
    <t>Urząd Gminy 1.465.932,88 w tym 583.519,32zł-2008, 882.413,56zł-2009 (PFOŚiGW - 20.000,00 zł, WFOŚiGW - pożyczka 96.265,96zł, EFRWP - pożyczka 700.000,00 zł, 66.147,60 śr. Własne)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</si>
</sst>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_z_ł"/>
    <numFmt numFmtId="169" formatCode="[$-415]d\ mmmm\ yyyy"/>
    <numFmt numFmtId="170" formatCode="#,##0.00_ ;\-#,##0.00\ "/>
  </numFmts>
  <fonts count="17">
    <font>
      <sz val="10"/>
      <name val="Arial CE"/>
      <family val="0"/>
    </font>
    <font>
      <sz val="11"/>
      <name val="Arial CE"/>
      <family val="2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sz val="8"/>
      <name val="Arial CE"/>
      <family val="2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i/>
      <vertAlign val="superscript"/>
      <sz val="10"/>
      <name val="Arial CE"/>
      <family val="0"/>
    </font>
    <font>
      <b/>
      <i/>
      <sz val="10"/>
      <name val="Arial CE"/>
      <family val="2"/>
    </font>
    <font>
      <b/>
      <i/>
      <u val="single"/>
      <sz val="10"/>
      <name val="Arial CE"/>
      <family val="0"/>
    </font>
    <font>
      <b/>
      <sz val="9"/>
      <name val="Arial CE"/>
      <family val="2"/>
    </font>
    <font>
      <b/>
      <sz val="8"/>
      <name val="Arial CE"/>
      <family val="2"/>
    </font>
    <font>
      <sz val="7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top"/>
    </xf>
    <xf numFmtId="0" fontId="4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1" fillId="0" borderId="7" xfId="0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2" borderId="3" xfId="0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top"/>
    </xf>
    <xf numFmtId="0" fontId="12" fillId="0" borderId="3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12" fillId="0" borderId="7" xfId="0" applyFont="1" applyBorder="1" applyAlignment="1">
      <alignment vertical="center"/>
    </xf>
    <xf numFmtId="0" fontId="0" fillId="0" borderId="7" xfId="0" applyBorder="1" applyAlignment="1">
      <alignment vertical="center" wrapText="1"/>
    </xf>
    <xf numFmtId="0" fontId="12" fillId="0" borderId="7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top"/>
    </xf>
    <xf numFmtId="0" fontId="12" fillId="0" borderId="5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14" fillId="2" borderId="1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10" fontId="0" fillId="0" borderId="7" xfId="0" applyNumberFormat="1" applyBorder="1" applyAlignment="1">
      <alignment vertical="center"/>
    </xf>
    <xf numFmtId="10" fontId="0" fillId="0" borderId="5" xfId="0" applyNumberForma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10" fontId="0" fillId="0" borderId="5" xfId="0" applyNumberFormat="1" applyBorder="1" applyAlignment="1">
      <alignment horizontal="center" vertical="center"/>
    </xf>
    <xf numFmtId="10" fontId="0" fillId="0" borderId="3" xfId="0" applyNumberFormat="1" applyBorder="1" applyAlignment="1">
      <alignment vertical="center"/>
    </xf>
    <xf numFmtId="0" fontId="5" fillId="0" borderId="2" xfId="0" applyFont="1" applyBorder="1" applyAlignment="1">
      <alignment horizontal="center" vertical="top"/>
    </xf>
    <xf numFmtId="4" fontId="1" fillId="0" borderId="3" xfId="0" applyNumberFormat="1" applyFont="1" applyBorder="1" applyAlignment="1">
      <alignment vertical="center"/>
    </xf>
    <xf numFmtId="170" fontId="0" fillId="0" borderId="3" xfId="0" applyNumberFormat="1" applyBorder="1" applyAlignment="1">
      <alignment vertical="center"/>
    </xf>
    <xf numFmtId="170" fontId="0" fillId="0" borderId="7" xfId="0" applyNumberFormat="1" applyBorder="1" applyAlignment="1">
      <alignment vertical="center"/>
    </xf>
    <xf numFmtId="170" fontId="0" fillId="0" borderId="10" xfId="0" applyNumberFormat="1" applyBorder="1" applyAlignment="1">
      <alignment vertical="center"/>
    </xf>
    <xf numFmtId="4" fontId="7" fillId="0" borderId="1" xfId="0" applyNumberFormat="1" applyFont="1" applyBorder="1" applyAlignment="1">
      <alignment vertical="center"/>
    </xf>
    <xf numFmtId="4" fontId="1" fillId="0" borderId="7" xfId="0" applyNumberFormat="1" applyFont="1" applyBorder="1" applyAlignment="1">
      <alignment vertical="center"/>
    </xf>
    <xf numFmtId="4" fontId="1" fillId="2" borderId="2" xfId="0" applyNumberFormat="1" applyFont="1" applyFill="1" applyBorder="1" applyAlignment="1">
      <alignment vertical="center"/>
    </xf>
    <xf numFmtId="4" fontId="1" fillId="0" borderId="6" xfId="0" applyNumberFormat="1" applyFont="1" applyBorder="1" applyAlignment="1">
      <alignment vertical="center"/>
    </xf>
    <xf numFmtId="4" fontId="1" fillId="0" borderId="8" xfId="0" applyNumberFormat="1" applyFont="1" applyBorder="1" applyAlignment="1">
      <alignment vertical="center"/>
    </xf>
    <xf numFmtId="4" fontId="1" fillId="0" borderId="9" xfId="0" applyNumberFormat="1" applyFont="1" applyBorder="1" applyAlignment="1">
      <alignment vertical="center"/>
    </xf>
    <xf numFmtId="4" fontId="1" fillId="0" borderId="10" xfId="0" applyNumberFormat="1" applyFont="1" applyBorder="1" applyAlignment="1">
      <alignment vertical="center"/>
    </xf>
    <xf numFmtId="4" fontId="1" fillId="0" borderId="11" xfId="0" applyNumberFormat="1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vertical="center"/>
    </xf>
    <xf numFmtId="49" fontId="7" fillId="0" borderId="1" xfId="0" applyNumberFormat="1" applyFont="1" applyBorder="1" applyAlignment="1">
      <alignment vertical="center" wrapText="1"/>
    </xf>
    <xf numFmtId="3" fontId="7" fillId="0" borderId="1" xfId="0" applyNumberFormat="1" applyFont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4" fontId="14" fillId="2" borderId="1" xfId="0" applyNumberFormat="1" applyFont="1" applyFill="1" applyBorder="1" applyAlignment="1">
      <alignment vertical="center"/>
    </xf>
    <xf numFmtId="4" fontId="15" fillId="2" borderId="1" xfId="0" applyNumberFormat="1" applyFont="1" applyFill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horizontal="center" vertical="center" wrapText="1"/>
    </xf>
    <xf numFmtId="4" fontId="6" fillId="0" borderId="15" xfId="0" applyNumberFormat="1" applyFont="1" applyBorder="1" applyAlignment="1">
      <alignment vertical="center"/>
    </xf>
    <xf numFmtId="4" fontId="6" fillId="0" borderId="1" xfId="0" applyNumberFormat="1" applyFont="1" applyBorder="1" applyAlignment="1">
      <alignment vertical="center"/>
    </xf>
    <xf numFmtId="4" fontId="0" fillId="0" borderId="7" xfId="0" applyNumberFormat="1" applyBorder="1" applyAlignment="1">
      <alignment vertical="center"/>
    </xf>
    <xf numFmtId="4" fontId="0" fillId="0" borderId="3" xfId="0" applyNumberFormat="1" applyBorder="1" applyAlignment="1">
      <alignment vertical="center"/>
    </xf>
    <xf numFmtId="4" fontId="5" fillId="0" borderId="3" xfId="0" applyNumberFormat="1" applyFont="1" applyBorder="1" applyAlignment="1">
      <alignment vertical="center"/>
    </xf>
    <xf numFmtId="4" fontId="5" fillId="0" borderId="7" xfId="0" applyNumberFormat="1" applyFont="1" applyBorder="1" applyAlignment="1">
      <alignment vertical="center"/>
    </xf>
    <xf numFmtId="4" fontId="0" fillId="0" borderId="7" xfId="0" applyNumberFormat="1" applyFont="1" applyBorder="1" applyAlignment="1">
      <alignment vertical="center"/>
    </xf>
    <xf numFmtId="4" fontId="7" fillId="0" borderId="16" xfId="0" applyNumberFormat="1" applyFont="1" applyBorder="1" applyAlignment="1">
      <alignment vertical="center"/>
    </xf>
    <xf numFmtId="0" fontId="16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vertical="center" wrapText="1"/>
    </xf>
    <xf numFmtId="0" fontId="7" fillId="0" borderId="7" xfId="0" applyFont="1" applyBorder="1" applyAlignment="1">
      <alignment vertical="center"/>
    </xf>
    <xf numFmtId="0" fontId="7" fillId="0" borderId="7" xfId="0" applyFont="1" applyBorder="1" applyAlignment="1">
      <alignment horizontal="left" vertical="center" indent="1"/>
    </xf>
    <xf numFmtId="0" fontId="7" fillId="0" borderId="10" xfId="0" applyFont="1" applyBorder="1" applyAlignment="1">
      <alignment vertical="center"/>
    </xf>
    <xf numFmtId="0" fontId="7" fillId="0" borderId="7" xfId="0" applyFont="1" applyBorder="1" applyAlignment="1">
      <alignment vertical="center" wrapText="1"/>
    </xf>
    <xf numFmtId="0" fontId="7" fillId="0" borderId="5" xfId="0" applyFont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 wrapText="1"/>
    </xf>
    <xf numFmtId="0" fontId="14" fillId="2" borderId="13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5" fillId="2" borderId="12" xfId="0" applyFont="1" applyFill="1" applyBorder="1" applyAlignment="1">
      <alignment horizontal="center" vertical="center"/>
    </xf>
    <xf numFmtId="0" fontId="15" fillId="2" borderId="17" xfId="0" applyFont="1" applyFill="1" applyBorder="1" applyAlignment="1">
      <alignment horizontal="center" vertical="center"/>
    </xf>
    <xf numFmtId="0" fontId="15" fillId="2" borderId="18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0" fontId="14" fillId="2" borderId="16" xfId="0" applyFont="1" applyFill="1" applyBorder="1" applyAlignment="1">
      <alignment horizontal="center" vertical="center"/>
    </xf>
    <xf numFmtId="0" fontId="14" fillId="2" borderId="15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12" xfId="0" applyFont="1" applyFill="1" applyBorder="1" applyAlignment="1">
      <alignment horizontal="center" vertical="center"/>
    </xf>
    <xf numFmtId="0" fontId="14" fillId="2" borderId="17" xfId="0" applyFont="1" applyFill="1" applyBorder="1" applyAlignment="1">
      <alignment horizontal="center" vertical="center"/>
    </xf>
    <xf numFmtId="0" fontId="14" fillId="2" borderId="18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/>
    </xf>
    <xf numFmtId="0" fontId="0" fillId="0" borderId="21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0" xfId="0" applyAlignment="1">
      <alignment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workbookViewId="0" topLeftCell="A1">
      <selection activeCell="G17" sqref="G17"/>
    </sheetView>
  </sheetViews>
  <sheetFormatPr defaultColWidth="9.00390625" defaultRowHeight="12.75"/>
  <cols>
    <col min="1" max="1" width="4.625" style="1" customWidth="1"/>
    <col min="2" max="2" width="5.625" style="1" customWidth="1"/>
    <col min="3" max="3" width="6.25390625" style="1" customWidth="1"/>
    <col min="4" max="4" width="4.875" style="1" customWidth="1"/>
    <col min="5" max="5" width="17.375" style="1" customWidth="1"/>
    <col min="6" max="7" width="10.00390625" style="1" bestFit="1" customWidth="1"/>
    <col min="8" max="8" width="10.00390625" style="1" customWidth="1"/>
    <col min="9" max="9" width="9.875" style="1" customWidth="1"/>
    <col min="10" max="10" width="10.625" style="1" customWidth="1"/>
    <col min="11" max="11" width="10.25390625" style="1" customWidth="1"/>
    <col min="12" max="12" width="10.625" style="1" customWidth="1"/>
    <col min="13" max="13" width="9.375" style="1" customWidth="1"/>
    <col min="14" max="14" width="18.75390625" style="1" customWidth="1"/>
    <col min="15" max="16384" width="9.125" style="1" customWidth="1"/>
  </cols>
  <sheetData>
    <row r="1" spans="1:14" ht="18">
      <c r="A1" s="112" t="s">
        <v>153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</row>
    <row r="2" spans="1:14" ht="10.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6" t="s">
        <v>36</v>
      </c>
    </row>
    <row r="3" spans="1:14" s="89" customFormat="1" ht="19.5" customHeight="1">
      <c r="A3" s="113" t="s">
        <v>51</v>
      </c>
      <c r="B3" s="113" t="s">
        <v>2</v>
      </c>
      <c r="C3" s="113" t="s">
        <v>35</v>
      </c>
      <c r="D3" s="118" t="s">
        <v>67</v>
      </c>
      <c r="E3" s="114" t="s">
        <v>61</v>
      </c>
      <c r="F3" s="114" t="s">
        <v>63</v>
      </c>
      <c r="G3" s="114" t="s">
        <v>57</v>
      </c>
      <c r="H3" s="114"/>
      <c r="I3" s="114"/>
      <c r="J3" s="114"/>
      <c r="K3" s="114"/>
      <c r="L3" s="114"/>
      <c r="M3" s="114"/>
      <c r="N3" s="114" t="s">
        <v>66</v>
      </c>
    </row>
    <row r="4" spans="1:14" s="89" customFormat="1" ht="19.5" customHeight="1">
      <c r="A4" s="113"/>
      <c r="B4" s="113"/>
      <c r="C4" s="113"/>
      <c r="D4" s="119"/>
      <c r="E4" s="114"/>
      <c r="F4" s="114"/>
      <c r="G4" s="114" t="s">
        <v>154</v>
      </c>
      <c r="H4" s="114" t="s">
        <v>12</v>
      </c>
      <c r="I4" s="114"/>
      <c r="J4" s="114"/>
      <c r="K4" s="114"/>
      <c r="L4" s="114" t="s">
        <v>144</v>
      </c>
      <c r="M4" s="114" t="s">
        <v>156</v>
      </c>
      <c r="N4" s="114"/>
    </row>
    <row r="5" spans="1:14" s="89" customFormat="1" ht="29.25" customHeight="1">
      <c r="A5" s="113"/>
      <c r="B5" s="113"/>
      <c r="C5" s="113"/>
      <c r="D5" s="119"/>
      <c r="E5" s="114"/>
      <c r="F5" s="114"/>
      <c r="G5" s="114"/>
      <c r="H5" s="114" t="s">
        <v>64</v>
      </c>
      <c r="I5" s="114" t="s">
        <v>59</v>
      </c>
      <c r="J5" s="114" t="s">
        <v>52</v>
      </c>
      <c r="K5" s="114" t="s">
        <v>60</v>
      </c>
      <c r="L5" s="114"/>
      <c r="M5" s="114"/>
      <c r="N5" s="114"/>
    </row>
    <row r="6" spans="1:14" s="89" customFormat="1" ht="19.5" customHeight="1">
      <c r="A6" s="113"/>
      <c r="B6" s="113"/>
      <c r="C6" s="113"/>
      <c r="D6" s="119"/>
      <c r="E6" s="114"/>
      <c r="F6" s="114"/>
      <c r="G6" s="114"/>
      <c r="H6" s="114"/>
      <c r="I6" s="114"/>
      <c r="J6" s="114"/>
      <c r="K6" s="114"/>
      <c r="L6" s="114"/>
      <c r="M6" s="114"/>
      <c r="N6" s="114"/>
    </row>
    <row r="7" spans="1:14" s="89" customFormat="1" ht="19.5" customHeight="1">
      <c r="A7" s="113"/>
      <c r="B7" s="113"/>
      <c r="C7" s="113"/>
      <c r="D7" s="120"/>
      <c r="E7" s="114"/>
      <c r="F7" s="114"/>
      <c r="G7" s="114"/>
      <c r="H7" s="114"/>
      <c r="I7" s="114"/>
      <c r="J7" s="114"/>
      <c r="K7" s="114"/>
      <c r="L7" s="114"/>
      <c r="M7" s="114"/>
      <c r="N7" s="114"/>
    </row>
    <row r="8" spans="1:14" ht="7.5" customHeight="1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  <c r="J8" s="9">
        <v>10</v>
      </c>
      <c r="K8" s="9">
        <v>11</v>
      </c>
      <c r="L8" s="9">
        <v>12</v>
      </c>
      <c r="M8" s="9">
        <v>13</v>
      </c>
      <c r="N8" s="9">
        <v>14</v>
      </c>
    </row>
    <row r="9" spans="1:14" s="88" customFormat="1" ht="101.25">
      <c r="A9" s="83" t="s">
        <v>7</v>
      </c>
      <c r="B9" s="84" t="s">
        <v>135</v>
      </c>
      <c r="C9" s="84" t="s">
        <v>145</v>
      </c>
      <c r="D9" s="85" t="s">
        <v>142</v>
      </c>
      <c r="E9" s="59" t="s">
        <v>149</v>
      </c>
      <c r="F9" s="75">
        <v>300000</v>
      </c>
      <c r="G9" s="75">
        <f>SUM(H9+K9)</f>
        <v>299024</v>
      </c>
      <c r="H9" s="75">
        <v>74024</v>
      </c>
      <c r="I9" s="86">
        <v>0</v>
      </c>
      <c r="J9" s="87" t="s">
        <v>148</v>
      </c>
      <c r="K9" s="75">
        <v>225000</v>
      </c>
      <c r="L9" s="75">
        <v>0</v>
      </c>
      <c r="M9" s="86">
        <v>0</v>
      </c>
      <c r="N9" s="103" t="s">
        <v>155</v>
      </c>
    </row>
    <row r="10" spans="1:14" s="88" customFormat="1" ht="78.75">
      <c r="A10" s="83" t="s">
        <v>8</v>
      </c>
      <c r="B10" s="84" t="s">
        <v>135</v>
      </c>
      <c r="C10" s="84" t="s">
        <v>145</v>
      </c>
      <c r="D10" s="85" t="s">
        <v>142</v>
      </c>
      <c r="E10" s="59" t="s">
        <v>150</v>
      </c>
      <c r="F10" s="75">
        <v>100000</v>
      </c>
      <c r="G10" s="75">
        <f>SUM(H10+K10)</f>
        <v>97000</v>
      </c>
      <c r="H10" s="75">
        <v>22000</v>
      </c>
      <c r="I10" s="86">
        <v>0</v>
      </c>
      <c r="J10" s="87" t="s">
        <v>148</v>
      </c>
      <c r="K10" s="75">
        <v>75000</v>
      </c>
      <c r="L10" s="75">
        <v>0</v>
      </c>
      <c r="M10" s="86">
        <v>0</v>
      </c>
      <c r="N10" s="103" t="s">
        <v>157</v>
      </c>
    </row>
    <row r="11" spans="1:14" s="88" customFormat="1" ht="78">
      <c r="A11" s="83" t="s">
        <v>9</v>
      </c>
      <c r="B11" s="84" t="s">
        <v>135</v>
      </c>
      <c r="C11" s="84" t="s">
        <v>145</v>
      </c>
      <c r="D11" s="85" t="s">
        <v>142</v>
      </c>
      <c r="E11" s="59" t="s">
        <v>151</v>
      </c>
      <c r="F11" s="75">
        <v>2316992.43</v>
      </c>
      <c r="G11" s="75">
        <f>SUM(H11+I11+K11+6000)</f>
        <v>2260000</v>
      </c>
      <c r="H11" s="75">
        <v>154000</v>
      </c>
      <c r="I11" s="75">
        <v>500000</v>
      </c>
      <c r="J11" s="87" t="s">
        <v>158</v>
      </c>
      <c r="K11" s="75">
        <v>1600000</v>
      </c>
      <c r="L11" s="75">
        <v>0</v>
      </c>
      <c r="M11" s="86">
        <v>0</v>
      </c>
      <c r="N11" s="103" t="s">
        <v>176</v>
      </c>
    </row>
    <row r="12" spans="1:14" s="88" customFormat="1" ht="78">
      <c r="A12" s="83" t="s">
        <v>1</v>
      </c>
      <c r="B12" s="84" t="s">
        <v>135</v>
      </c>
      <c r="C12" s="84" t="s">
        <v>145</v>
      </c>
      <c r="D12" s="85" t="s">
        <v>142</v>
      </c>
      <c r="E12" s="59" t="s">
        <v>152</v>
      </c>
      <c r="F12" s="75">
        <v>2150306</v>
      </c>
      <c r="G12" s="75">
        <f>SUM(H12)</f>
        <v>5000</v>
      </c>
      <c r="H12" s="75">
        <v>5000</v>
      </c>
      <c r="I12" s="86"/>
      <c r="J12" s="87" t="s">
        <v>65</v>
      </c>
      <c r="K12" s="75"/>
      <c r="L12" s="102">
        <v>2085173</v>
      </c>
      <c r="M12" s="75">
        <v>0</v>
      </c>
      <c r="N12" s="103" t="s">
        <v>172</v>
      </c>
    </row>
    <row r="13" spans="1:14" s="88" customFormat="1" ht="78">
      <c r="A13" s="83" t="s">
        <v>13</v>
      </c>
      <c r="B13" s="84" t="s">
        <v>136</v>
      </c>
      <c r="C13" s="84" t="s">
        <v>138</v>
      </c>
      <c r="D13" s="85" t="s">
        <v>137</v>
      </c>
      <c r="E13" s="59" t="s">
        <v>159</v>
      </c>
      <c r="F13" s="75">
        <v>1465932.88</v>
      </c>
      <c r="G13" s="75">
        <f>SUM(H13+I13+20000)</f>
        <v>882413.5599999999</v>
      </c>
      <c r="H13" s="75">
        <v>66147.6</v>
      </c>
      <c r="I13" s="75">
        <v>796265.96</v>
      </c>
      <c r="J13" s="87" t="s">
        <v>179</v>
      </c>
      <c r="K13" s="75"/>
      <c r="L13" s="75">
        <v>0</v>
      </c>
      <c r="M13" s="86">
        <v>0</v>
      </c>
      <c r="N13" s="103" t="s">
        <v>180</v>
      </c>
    </row>
    <row r="14" spans="1:14" s="88" customFormat="1" ht="56.25">
      <c r="A14" s="83" t="s">
        <v>16</v>
      </c>
      <c r="B14" s="84" t="s">
        <v>136</v>
      </c>
      <c r="C14" s="84" t="s">
        <v>146</v>
      </c>
      <c r="D14" s="85" t="s">
        <v>137</v>
      </c>
      <c r="E14" s="59" t="s">
        <v>160</v>
      </c>
      <c r="F14" s="75">
        <v>469520</v>
      </c>
      <c r="G14" s="75">
        <f>SUM(H14)</f>
        <v>450000</v>
      </c>
      <c r="H14" s="75">
        <v>450000</v>
      </c>
      <c r="I14" s="75"/>
      <c r="J14" s="87" t="s">
        <v>65</v>
      </c>
      <c r="K14" s="75"/>
      <c r="L14" s="75">
        <v>0</v>
      </c>
      <c r="M14" s="86">
        <v>0</v>
      </c>
      <c r="N14" s="103" t="s">
        <v>173</v>
      </c>
    </row>
    <row r="15" spans="1:14" s="88" customFormat="1" ht="101.25">
      <c r="A15" s="83" t="s">
        <v>19</v>
      </c>
      <c r="B15" s="84" t="s">
        <v>139</v>
      </c>
      <c r="C15" s="84" t="s">
        <v>140</v>
      </c>
      <c r="D15" s="85" t="s">
        <v>147</v>
      </c>
      <c r="E15" s="59" t="s">
        <v>178</v>
      </c>
      <c r="F15" s="75">
        <v>307000</v>
      </c>
      <c r="G15" s="75">
        <f>SUM(H15)</f>
        <v>42000</v>
      </c>
      <c r="H15" s="75">
        <v>42000</v>
      </c>
      <c r="I15" s="86"/>
      <c r="J15" s="87" t="s">
        <v>65</v>
      </c>
      <c r="K15" s="75"/>
      <c r="L15" s="75">
        <v>161000</v>
      </c>
      <c r="M15" s="75">
        <v>81000</v>
      </c>
      <c r="N15" s="103" t="s">
        <v>177</v>
      </c>
    </row>
    <row r="16" spans="1:14" s="88" customFormat="1" ht="54.75" customHeight="1">
      <c r="A16" s="83" t="s">
        <v>25</v>
      </c>
      <c r="B16" s="84" t="s">
        <v>141</v>
      </c>
      <c r="C16" s="84" t="s">
        <v>161</v>
      </c>
      <c r="D16" s="85" t="s">
        <v>137</v>
      </c>
      <c r="E16" s="59" t="s">
        <v>162</v>
      </c>
      <c r="F16" s="75">
        <v>2453320</v>
      </c>
      <c r="G16" s="75">
        <f>SUM(H16+180000)</f>
        <v>300000</v>
      </c>
      <c r="H16" s="75">
        <v>120000</v>
      </c>
      <c r="I16" s="75"/>
      <c r="J16" s="87" t="s">
        <v>163</v>
      </c>
      <c r="K16" s="75"/>
      <c r="L16" s="75">
        <v>2141120</v>
      </c>
      <c r="M16" s="86">
        <v>0</v>
      </c>
      <c r="N16" s="103" t="s">
        <v>164</v>
      </c>
    </row>
    <row r="17" spans="1:14" s="64" customFormat="1" ht="22.5" customHeight="1">
      <c r="A17" s="115" t="s">
        <v>62</v>
      </c>
      <c r="B17" s="116"/>
      <c r="C17" s="116"/>
      <c r="D17" s="116"/>
      <c r="E17" s="117"/>
      <c r="F17" s="91">
        <f>SUM(F9:F16)</f>
        <v>9563071.309999999</v>
      </c>
      <c r="G17" s="91">
        <f>SUM(G9:G16)</f>
        <v>4335437.5600000005</v>
      </c>
      <c r="H17" s="91">
        <f>SUM(H9:H16)</f>
        <v>933171.6</v>
      </c>
      <c r="I17" s="91">
        <f>SUM(I9:I16)</f>
        <v>1296265.96</v>
      </c>
      <c r="J17" s="91">
        <v>206000</v>
      </c>
      <c r="K17" s="91">
        <f>SUM(K9:K16)</f>
        <v>1900000</v>
      </c>
      <c r="L17" s="91">
        <f>SUM(L9:L16)</f>
        <v>4387293</v>
      </c>
      <c r="M17" s="91">
        <f>SUM(M9:M16)</f>
        <v>81000</v>
      </c>
      <c r="N17" s="63" t="s">
        <v>38</v>
      </c>
    </row>
    <row r="20" ht="12.75">
      <c r="A20" s="1" t="s">
        <v>56</v>
      </c>
    </row>
    <row r="21" ht="12.75">
      <c r="A21" s="1" t="s">
        <v>53</v>
      </c>
    </row>
    <row r="22" ht="12.75">
      <c r="A22" s="1" t="s">
        <v>54</v>
      </c>
    </row>
    <row r="23" ht="12.75">
      <c r="A23" s="1" t="s">
        <v>55</v>
      </c>
    </row>
    <row r="25" ht="14.25">
      <c r="A25" s="10" t="s">
        <v>68</v>
      </c>
    </row>
  </sheetData>
  <mergeCells count="18">
    <mergeCell ref="A17:E17"/>
    <mergeCell ref="D3:D7"/>
    <mergeCell ref="M4:M7"/>
    <mergeCell ref="L4:L7"/>
    <mergeCell ref="H4:K4"/>
    <mergeCell ref="H5:H7"/>
    <mergeCell ref="I5:I7"/>
    <mergeCell ref="J5:J7"/>
    <mergeCell ref="K5:K7"/>
    <mergeCell ref="A1:N1"/>
    <mergeCell ref="A3:A7"/>
    <mergeCell ref="B3:B7"/>
    <mergeCell ref="C3:C7"/>
    <mergeCell ref="E3:E7"/>
    <mergeCell ref="G3:M3"/>
    <mergeCell ref="N3:N7"/>
    <mergeCell ref="G4:G7"/>
    <mergeCell ref="F3:F7"/>
  </mergeCells>
  <printOptions horizontalCentered="1"/>
  <pageMargins left="0.5118110236220472" right="0.3937007874015748" top="0.984251968503937" bottom="0.3937007874015748" header="0.5118110236220472" footer="0.5118110236220472"/>
  <pageSetup horizontalDpi="300" verticalDpi="300" orientation="landscape" paperSize="9" r:id="rId1"/>
  <headerFooter alignWithMargins="0">
    <oddHeader>&amp;R&amp;"Arial CE,Kursywa"&amp;8Załącznik nr &amp;A
do uchwały Rady Gminy
nr XXVII/141/2009 z dnia 04.02.2009r.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0"/>
  <sheetViews>
    <sheetView workbookViewId="0" topLeftCell="A1">
      <selection activeCell="F11" sqref="F11"/>
    </sheetView>
  </sheetViews>
  <sheetFormatPr defaultColWidth="9.00390625" defaultRowHeight="12.75"/>
  <cols>
    <col min="1" max="1" width="3.875" style="1" customWidth="1"/>
    <col min="2" max="2" width="4.875" style="1" customWidth="1"/>
    <col min="3" max="3" width="6.625" style="1" customWidth="1"/>
    <col min="4" max="4" width="6.25390625" style="1" customWidth="1"/>
    <col min="5" max="5" width="20.25390625" style="1" customWidth="1"/>
    <col min="6" max="6" width="12.00390625" style="1" customWidth="1"/>
    <col min="7" max="7" width="12.75390625" style="1" customWidth="1"/>
    <col min="8" max="9" width="10.125" style="1" customWidth="1"/>
    <col min="10" max="10" width="13.125" style="1" customWidth="1"/>
    <col min="11" max="11" width="14.375" style="1" customWidth="1"/>
    <col min="12" max="12" width="16.75390625" style="1" customWidth="1"/>
    <col min="13" max="16384" width="9.125" style="1" customWidth="1"/>
  </cols>
  <sheetData>
    <row r="1" spans="1:12" ht="18">
      <c r="A1" s="112" t="s">
        <v>174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</row>
    <row r="2" spans="1:12" ht="10.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6" t="s">
        <v>36</v>
      </c>
    </row>
    <row r="3" spans="1:12" s="56" customFormat="1" ht="19.5" customHeight="1">
      <c r="A3" s="124" t="s">
        <v>51</v>
      </c>
      <c r="B3" s="124" t="s">
        <v>2</v>
      </c>
      <c r="C3" s="124" t="s">
        <v>35</v>
      </c>
      <c r="D3" s="125" t="s">
        <v>67</v>
      </c>
      <c r="E3" s="121" t="s">
        <v>69</v>
      </c>
      <c r="F3" s="121" t="s">
        <v>63</v>
      </c>
      <c r="G3" s="121" t="s">
        <v>57</v>
      </c>
      <c r="H3" s="121"/>
      <c r="I3" s="121"/>
      <c r="J3" s="121"/>
      <c r="K3" s="121"/>
      <c r="L3" s="121" t="s">
        <v>66</v>
      </c>
    </row>
    <row r="4" spans="1:12" s="56" customFormat="1" ht="19.5" customHeight="1">
      <c r="A4" s="124"/>
      <c r="B4" s="124"/>
      <c r="C4" s="124"/>
      <c r="D4" s="126"/>
      <c r="E4" s="121"/>
      <c r="F4" s="121"/>
      <c r="G4" s="121" t="s">
        <v>154</v>
      </c>
      <c r="H4" s="121" t="s">
        <v>12</v>
      </c>
      <c r="I4" s="121"/>
      <c r="J4" s="121"/>
      <c r="K4" s="121"/>
      <c r="L4" s="121"/>
    </row>
    <row r="5" spans="1:12" s="56" customFormat="1" ht="29.25" customHeight="1">
      <c r="A5" s="124"/>
      <c r="B5" s="124"/>
      <c r="C5" s="124"/>
      <c r="D5" s="126"/>
      <c r="E5" s="121"/>
      <c r="F5" s="121"/>
      <c r="G5" s="121"/>
      <c r="H5" s="121" t="s">
        <v>64</v>
      </c>
      <c r="I5" s="121" t="s">
        <v>59</v>
      </c>
      <c r="J5" s="121" t="s">
        <v>70</v>
      </c>
      <c r="K5" s="121" t="s">
        <v>60</v>
      </c>
      <c r="L5" s="121"/>
    </row>
    <row r="6" spans="1:12" s="56" customFormat="1" ht="19.5" customHeight="1">
      <c r="A6" s="124"/>
      <c r="B6" s="124"/>
      <c r="C6" s="124"/>
      <c r="D6" s="126"/>
      <c r="E6" s="121"/>
      <c r="F6" s="121"/>
      <c r="G6" s="121"/>
      <c r="H6" s="121"/>
      <c r="I6" s="121"/>
      <c r="J6" s="121"/>
      <c r="K6" s="121"/>
      <c r="L6" s="121"/>
    </row>
    <row r="7" spans="1:12" s="56" customFormat="1" ht="19.5" customHeight="1">
      <c r="A7" s="124"/>
      <c r="B7" s="124"/>
      <c r="C7" s="124"/>
      <c r="D7" s="127"/>
      <c r="E7" s="121"/>
      <c r="F7" s="121"/>
      <c r="G7" s="121"/>
      <c r="H7" s="121"/>
      <c r="I7" s="121"/>
      <c r="J7" s="121"/>
      <c r="K7" s="121"/>
      <c r="L7" s="121"/>
    </row>
    <row r="8" spans="1:12" ht="7.5" customHeight="1">
      <c r="A8" s="9">
        <v>1</v>
      </c>
      <c r="B8" s="9">
        <v>2</v>
      </c>
      <c r="C8" s="9">
        <v>3</v>
      </c>
      <c r="D8" s="9">
        <v>4</v>
      </c>
      <c r="E8" s="60">
        <v>5</v>
      </c>
      <c r="F8" s="9">
        <v>6</v>
      </c>
      <c r="G8" s="9">
        <v>7</v>
      </c>
      <c r="H8" s="9">
        <v>8</v>
      </c>
      <c r="I8" s="9">
        <v>9</v>
      </c>
      <c r="J8" s="9">
        <v>10</v>
      </c>
      <c r="K8" s="9">
        <v>11</v>
      </c>
      <c r="L8" s="60">
        <v>12</v>
      </c>
    </row>
    <row r="9" ht="12.75" hidden="1"/>
    <row r="10" spans="1:12" ht="48" hidden="1">
      <c r="A10" s="67" t="s">
        <v>7</v>
      </c>
      <c r="B10" s="92"/>
      <c r="C10" s="92"/>
      <c r="D10" s="93"/>
      <c r="E10" s="57"/>
      <c r="F10" s="95">
        <f>SUM(G10)</f>
        <v>0</v>
      </c>
      <c r="G10" s="96">
        <f>SUM(H10)</f>
        <v>0</v>
      </c>
      <c r="H10" s="96"/>
      <c r="I10" s="92"/>
      <c r="J10" s="62" t="s">
        <v>65</v>
      </c>
      <c r="K10" s="93"/>
      <c r="L10" s="58" t="s">
        <v>143</v>
      </c>
    </row>
    <row r="11" spans="1:12" ht="48">
      <c r="A11" s="67" t="s">
        <v>7</v>
      </c>
      <c r="B11" s="92">
        <v>710</v>
      </c>
      <c r="C11" s="92">
        <v>71004</v>
      </c>
      <c r="D11" s="93">
        <v>6050</v>
      </c>
      <c r="E11" s="94" t="s">
        <v>165</v>
      </c>
      <c r="F11" s="95">
        <f>SUM(G11)</f>
        <v>24400.4</v>
      </c>
      <c r="G11" s="96">
        <v>24400.4</v>
      </c>
      <c r="H11" s="96">
        <v>24400.4</v>
      </c>
      <c r="I11" s="92"/>
      <c r="J11" s="62" t="s">
        <v>65</v>
      </c>
      <c r="K11" s="93"/>
      <c r="L11" s="58" t="s">
        <v>143</v>
      </c>
    </row>
    <row r="12" spans="1:12" ht="48">
      <c r="A12" s="67" t="s">
        <v>8</v>
      </c>
      <c r="B12" s="92">
        <v>754</v>
      </c>
      <c r="C12" s="92">
        <v>75411</v>
      </c>
      <c r="D12" s="93">
        <v>6620</v>
      </c>
      <c r="E12" s="57" t="s">
        <v>175</v>
      </c>
      <c r="F12" s="95">
        <f>SUM(G12)</f>
        <v>25000</v>
      </c>
      <c r="G12" s="96">
        <f>SUM(H12)</f>
        <v>25000</v>
      </c>
      <c r="H12" s="96">
        <v>25000</v>
      </c>
      <c r="I12" s="92"/>
      <c r="J12" s="62" t="s">
        <v>65</v>
      </c>
      <c r="K12" s="93"/>
      <c r="L12" s="58" t="s">
        <v>143</v>
      </c>
    </row>
    <row r="13" spans="1:12" ht="22.5" customHeight="1">
      <c r="A13" s="115" t="s">
        <v>62</v>
      </c>
      <c r="B13" s="122"/>
      <c r="C13" s="122"/>
      <c r="D13" s="122"/>
      <c r="E13" s="123"/>
      <c r="F13" s="90">
        <f>SUM(F10:F12)</f>
        <v>49400.4</v>
      </c>
      <c r="G13" s="90">
        <f>SUM(G10:G12)</f>
        <v>49400.4</v>
      </c>
      <c r="H13" s="90">
        <f>SUM(H10:H12)</f>
        <v>49400.4</v>
      </c>
      <c r="I13" s="90">
        <f>SUM(I9:I10)</f>
        <v>0</v>
      </c>
      <c r="J13" s="90">
        <v>0</v>
      </c>
      <c r="K13" s="90">
        <f>SUM(K9:K10)</f>
        <v>0</v>
      </c>
      <c r="L13" s="61" t="s">
        <v>38</v>
      </c>
    </row>
    <row r="15" ht="12.75">
      <c r="A15" s="1" t="s">
        <v>56</v>
      </c>
    </row>
    <row r="16" ht="12.75">
      <c r="A16" s="1" t="s">
        <v>53</v>
      </c>
    </row>
    <row r="17" ht="12.75">
      <c r="A17" s="1" t="s">
        <v>54</v>
      </c>
    </row>
    <row r="18" ht="12.75">
      <c r="A18" s="1" t="s">
        <v>55</v>
      </c>
    </row>
    <row r="20" ht="14.25">
      <c r="A20" s="10" t="s">
        <v>68</v>
      </c>
    </row>
  </sheetData>
  <mergeCells count="16">
    <mergeCell ref="A13:E13"/>
    <mergeCell ref="A1:L1"/>
    <mergeCell ref="A3:A7"/>
    <mergeCell ref="B3:B7"/>
    <mergeCell ref="C3:C7"/>
    <mergeCell ref="E3:E7"/>
    <mergeCell ref="G3:K3"/>
    <mergeCell ref="L3:L7"/>
    <mergeCell ref="G4:G7"/>
    <mergeCell ref="D3:D7"/>
    <mergeCell ref="F3:F7"/>
    <mergeCell ref="H4:K4"/>
    <mergeCell ref="H5:H7"/>
    <mergeCell ref="I5:I7"/>
    <mergeCell ref="J5:J7"/>
    <mergeCell ref="K5:K7"/>
  </mergeCells>
  <printOptions horizontalCentered="1"/>
  <pageMargins left="0.5118110236220472" right="0.3937007874015748" top="0.984251968503937" bottom="0.5905511811023623" header="0.5118110236220472" footer="0.5118110236220472"/>
  <pageSetup horizontalDpi="300" verticalDpi="300" orientation="landscape" paperSize="9" r:id="rId1"/>
  <headerFooter alignWithMargins="0">
    <oddHeader>&amp;R&amp;"Arial CE,Kursywa"&amp;8Załącznik nr &amp;A
do uchwały Rady Gminy
nr XXVII/141/2009 z dnia 04.02.09r.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50"/>
  <sheetViews>
    <sheetView workbookViewId="0" topLeftCell="A4">
      <selection activeCell="F13" sqref="F13"/>
    </sheetView>
  </sheetViews>
  <sheetFormatPr defaultColWidth="9.00390625" defaultRowHeight="12.75"/>
  <cols>
    <col min="1" max="1" width="4.75390625" style="1" bestFit="1" customWidth="1"/>
    <col min="2" max="2" width="40.125" style="1" bestFit="1" customWidth="1"/>
    <col min="3" max="3" width="14.00390625" style="1" bestFit="1" customWidth="1"/>
    <col min="4" max="4" width="16.25390625" style="1" hidden="1" customWidth="1"/>
    <col min="5" max="5" width="14.625" style="1" customWidth="1"/>
    <col min="6" max="16384" width="9.125" style="1" customWidth="1"/>
  </cols>
  <sheetData>
    <row r="1" spans="1:5" ht="15" customHeight="1">
      <c r="A1" s="128" t="s">
        <v>71</v>
      </c>
      <c r="B1" s="128"/>
      <c r="C1" s="128"/>
      <c r="D1" s="128"/>
      <c r="E1" s="128"/>
    </row>
    <row r="2" spans="1:5" ht="15" customHeight="1">
      <c r="A2" s="128" t="s">
        <v>166</v>
      </c>
      <c r="B2" s="128"/>
      <c r="C2" s="128"/>
      <c r="D2" s="128"/>
      <c r="E2" s="128"/>
    </row>
    <row r="4" ht="13.5" thickBot="1">
      <c r="E4" s="7" t="s">
        <v>36</v>
      </c>
    </row>
    <row r="5" spans="1:5" ht="15.75" thickBot="1">
      <c r="A5" s="11" t="s">
        <v>72</v>
      </c>
      <c r="B5" s="11" t="s">
        <v>4</v>
      </c>
      <c r="C5" s="11" t="s">
        <v>73</v>
      </c>
      <c r="D5" s="129" t="s">
        <v>5</v>
      </c>
      <c r="E5" s="130"/>
    </row>
    <row r="6" spans="1:5" ht="15">
      <c r="A6" s="12"/>
      <c r="B6" s="12"/>
      <c r="C6" s="12" t="s">
        <v>3</v>
      </c>
      <c r="D6" s="13" t="s">
        <v>74</v>
      </c>
      <c r="E6" s="14" t="s">
        <v>75</v>
      </c>
    </row>
    <row r="7" spans="1:5" ht="15.75" thickBot="1">
      <c r="A7" s="12"/>
      <c r="B7" s="12"/>
      <c r="C7" s="12"/>
      <c r="D7" s="15" t="s">
        <v>167</v>
      </c>
      <c r="E7" s="15" t="s">
        <v>50</v>
      </c>
    </row>
    <row r="8" spans="1:5" ht="9" customHeight="1" thickBot="1">
      <c r="A8" s="16">
        <v>1</v>
      </c>
      <c r="B8" s="16">
        <v>2</v>
      </c>
      <c r="C8" s="16">
        <v>3</v>
      </c>
      <c r="D8" s="16">
        <v>4</v>
      </c>
      <c r="E8" s="16">
        <v>5</v>
      </c>
    </row>
    <row r="9" spans="1:5" ht="19.5" customHeight="1">
      <c r="A9" s="17" t="s">
        <v>7</v>
      </c>
      <c r="B9" s="18" t="s">
        <v>76</v>
      </c>
      <c r="C9" s="17"/>
      <c r="D9" s="71">
        <v>8248972.4</v>
      </c>
      <c r="E9" s="71">
        <v>9931753.44</v>
      </c>
    </row>
    <row r="10" spans="1:5" ht="19.5" customHeight="1">
      <c r="A10" s="19" t="s">
        <v>8</v>
      </c>
      <c r="B10" s="20" t="s">
        <v>57</v>
      </c>
      <c r="C10" s="19"/>
      <c r="D10" s="76">
        <v>8484012.91</v>
      </c>
      <c r="E10" s="76">
        <v>11849167.4</v>
      </c>
    </row>
    <row r="11" spans="1:5" ht="19.5" customHeight="1">
      <c r="A11" s="19"/>
      <c r="B11" s="20" t="s">
        <v>77</v>
      </c>
      <c r="C11" s="19"/>
      <c r="D11" s="43"/>
      <c r="E11" s="43"/>
    </row>
    <row r="12" spans="1:5" ht="19.5" customHeight="1" thickBot="1">
      <c r="A12" s="21"/>
      <c r="B12" s="22" t="s">
        <v>78</v>
      </c>
      <c r="C12" s="21"/>
      <c r="D12" s="76">
        <f>SUM(D9-D10)</f>
        <v>-235040.50999999978</v>
      </c>
      <c r="E12" s="76">
        <f>SUM(E9-E10)</f>
        <v>-1917413.960000001</v>
      </c>
    </row>
    <row r="13" spans="1:5" ht="19.5" customHeight="1" thickBot="1">
      <c r="A13" s="11" t="s">
        <v>6</v>
      </c>
      <c r="B13" s="23" t="s">
        <v>79</v>
      </c>
      <c r="C13" s="24"/>
      <c r="D13" s="77">
        <f>SUM(D14-D24)</f>
        <v>235040.51</v>
      </c>
      <c r="E13" s="77">
        <f>SUM(E14-E24)</f>
        <v>1917413.96</v>
      </c>
    </row>
    <row r="14" spans="1:5" ht="19.5" customHeight="1" thickBot="1">
      <c r="A14" s="131" t="s">
        <v>20</v>
      </c>
      <c r="B14" s="132"/>
      <c r="C14" s="25"/>
      <c r="D14" s="78">
        <f>SUM(D15:D23)</f>
        <v>837040.51</v>
      </c>
      <c r="E14" s="78">
        <f>SUM(E15:E23)</f>
        <v>2638413.96</v>
      </c>
    </row>
    <row r="15" spans="1:5" ht="19.5" customHeight="1">
      <c r="A15" s="26" t="s">
        <v>7</v>
      </c>
      <c r="B15" s="27" t="s">
        <v>14</v>
      </c>
      <c r="C15" s="26" t="s">
        <v>21</v>
      </c>
      <c r="D15" s="79">
        <v>682556</v>
      </c>
      <c r="E15" s="79">
        <v>2542148</v>
      </c>
    </row>
    <row r="16" spans="1:5" ht="19.5" customHeight="1">
      <c r="A16" s="19" t="s">
        <v>8</v>
      </c>
      <c r="B16" s="20" t="s">
        <v>15</v>
      </c>
      <c r="C16" s="19" t="s">
        <v>21</v>
      </c>
      <c r="D16" s="76">
        <v>117444</v>
      </c>
      <c r="E16" s="76">
        <v>96265.96</v>
      </c>
    </row>
    <row r="17" spans="1:5" ht="49.5" customHeight="1">
      <c r="A17" s="19" t="s">
        <v>9</v>
      </c>
      <c r="B17" s="28" t="s">
        <v>80</v>
      </c>
      <c r="C17" s="19" t="s">
        <v>42</v>
      </c>
      <c r="D17" s="76"/>
      <c r="E17" s="76"/>
    </row>
    <row r="18" spans="1:5" ht="19.5" customHeight="1">
      <c r="A18" s="19" t="s">
        <v>1</v>
      </c>
      <c r="B18" s="20" t="s">
        <v>23</v>
      </c>
      <c r="C18" s="19" t="s">
        <v>43</v>
      </c>
      <c r="D18" s="76"/>
      <c r="E18" s="76"/>
    </row>
    <row r="19" spans="1:5" ht="19.5" customHeight="1">
      <c r="A19" s="19" t="s">
        <v>13</v>
      </c>
      <c r="B19" s="20" t="s">
        <v>81</v>
      </c>
      <c r="C19" s="19" t="s">
        <v>44</v>
      </c>
      <c r="D19" s="76"/>
      <c r="E19" s="76"/>
    </row>
    <row r="20" spans="1:5" ht="19.5" customHeight="1">
      <c r="A20" s="19" t="s">
        <v>16</v>
      </c>
      <c r="B20" s="20" t="s">
        <v>17</v>
      </c>
      <c r="C20" s="19" t="s">
        <v>22</v>
      </c>
      <c r="D20" s="76"/>
      <c r="E20" s="76"/>
    </row>
    <row r="21" spans="1:5" ht="19.5" customHeight="1">
      <c r="A21" s="19" t="s">
        <v>19</v>
      </c>
      <c r="B21" s="20" t="s">
        <v>82</v>
      </c>
      <c r="C21" s="19" t="s">
        <v>26</v>
      </c>
      <c r="D21" s="76"/>
      <c r="E21" s="76"/>
    </row>
    <row r="22" spans="1:5" ht="19.5" customHeight="1">
      <c r="A22" s="19" t="s">
        <v>25</v>
      </c>
      <c r="B22" s="20" t="s">
        <v>41</v>
      </c>
      <c r="C22" s="19" t="s">
        <v>83</v>
      </c>
      <c r="D22" s="76"/>
      <c r="E22" s="76"/>
    </row>
    <row r="23" spans="1:5" ht="19.5" customHeight="1" thickBot="1">
      <c r="A23" s="17" t="s">
        <v>39</v>
      </c>
      <c r="B23" s="18" t="s">
        <v>40</v>
      </c>
      <c r="C23" s="17" t="s">
        <v>24</v>
      </c>
      <c r="D23" s="71">
        <v>37040.51</v>
      </c>
      <c r="E23" s="71"/>
    </row>
    <row r="24" spans="1:5" ht="19.5" customHeight="1" thickBot="1">
      <c r="A24" s="131" t="s">
        <v>84</v>
      </c>
      <c r="B24" s="132"/>
      <c r="C24" s="25"/>
      <c r="D24" s="78">
        <f>SUM(D25:D32)</f>
        <v>602000</v>
      </c>
      <c r="E24" s="78">
        <f>SUM(E25:E32)</f>
        <v>721000</v>
      </c>
    </row>
    <row r="25" spans="1:5" ht="19.5" customHeight="1">
      <c r="A25" s="29" t="s">
        <v>7</v>
      </c>
      <c r="B25" s="30" t="s">
        <v>45</v>
      </c>
      <c r="C25" s="29" t="s">
        <v>28</v>
      </c>
      <c r="D25" s="80">
        <v>297000</v>
      </c>
      <c r="E25" s="80">
        <v>720000</v>
      </c>
    </row>
    <row r="26" spans="1:5" ht="19.5" customHeight="1">
      <c r="A26" s="19" t="s">
        <v>8</v>
      </c>
      <c r="B26" s="20" t="s">
        <v>27</v>
      </c>
      <c r="C26" s="19" t="s">
        <v>28</v>
      </c>
      <c r="D26" s="76">
        <v>305000</v>
      </c>
      <c r="E26" s="76">
        <v>1000</v>
      </c>
    </row>
    <row r="27" spans="1:5" ht="49.5" customHeight="1">
      <c r="A27" s="19" t="s">
        <v>9</v>
      </c>
      <c r="B27" s="28" t="s">
        <v>85</v>
      </c>
      <c r="C27" s="19" t="s">
        <v>49</v>
      </c>
      <c r="D27" s="76"/>
      <c r="E27" s="76"/>
    </row>
    <row r="28" spans="1:5" ht="19.5" customHeight="1">
      <c r="A28" s="19" t="s">
        <v>1</v>
      </c>
      <c r="B28" s="20" t="s">
        <v>46</v>
      </c>
      <c r="C28" s="19" t="s">
        <v>37</v>
      </c>
      <c r="D28" s="76"/>
      <c r="E28" s="76"/>
    </row>
    <row r="29" spans="1:5" ht="19.5" customHeight="1">
      <c r="A29" s="19" t="s">
        <v>13</v>
      </c>
      <c r="B29" s="20" t="s">
        <v>47</v>
      </c>
      <c r="C29" s="19" t="s">
        <v>30</v>
      </c>
      <c r="D29" s="76"/>
      <c r="E29" s="76"/>
    </row>
    <row r="30" spans="1:5" ht="19.5" customHeight="1">
      <c r="A30" s="19" t="s">
        <v>16</v>
      </c>
      <c r="B30" s="20" t="s">
        <v>18</v>
      </c>
      <c r="C30" s="19" t="s">
        <v>31</v>
      </c>
      <c r="D30" s="76"/>
      <c r="E30" s="76"/>
    </row>
    <row r="31" spans="1:5" ht="19.5" customHeight="1">
      <c r="A31" s="19" t="s">
        <v>19</v>
      </c>
      <c r="B31" s="31" t="s">
        <v>48</v>
      </c>
      <c r="C31" s="32" t="s">
        <v>32</v>
      </c>
      <c r="D31" s="81"/>
      <c r="E31" s="81"/>
    </row>
    <row r="32" spans="1:5" ht="19.5" customHeight="1" thickBot="1">
      <c r="A32" s="33" t="s">
        <v>25</v>
      </c>
      <c r="B32" s="34" t="s">
        <v>33</v>
      </c>
      <c r="C32" s="33" t="s">
        <v>29</v>
      </c>
      <c r="D32" s="82"/>
      <c r="E32" s="82"/>
    </row>
    <row r="33" spans="1:5" ht="19.5" customHeight="1">
      <c r="A33" s="3"/>
      <c r="B33" s="4"/>
      <c r="C33" s="4"/>
      <c r="D33" s="4"/>
      <c r="E33" s="4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</sheetData>
  <mergeCells count="5">
    <mergeCell ref="A1:E1"/>
    <mergeCell ref="D5:E5"/>
    <mergeCell ref="A14:B14"/>
    <mergeCell ref="A24:B24"/>
    <mergeCell ref="A2:E2"/>
  </mergeCells>
  <printOptions horizontalCentered="1" verticalCentered="1"/>
  <pageMargins left="0.3937007874015748" right="0.3937007874015748" top="0.5905511811023623" bottom="0.5905511811023623" header="0.3937007874015748" footer="0.5118110236220472"/>
  <pageSetup horizontalDpi="300" verticalDpi="300" orientation="portrait" paperSize="9" r:id="rId1"/>
  <headerFooter alignWithMargins="0">
    <oddHeader>&amp;R&amp;"Arial CE,Kursywa"&amp;8Załącznik nr 4
do uchwały Rady Gminy
nr XXVII/141/2009 z dnia 04.02.09r.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30"/>
  <sheetViews>
    <sheetView workbookViewId="0" topLeftCell="A2">
      <selection activeCell="D12" sqref="D12"/>
    </sheetView>
  </sheetViews>
  <sheetFormatPr defaultColWidth="9.00390625" defaultRowHeight="12.75"/>
  <cols>
    <col min="1" max="1" width="4.75390625" style="0" customWidth="1"/>
    <col min="2" max="2" width="29.00390625" style="0" customWidth="1"/>
    <col min="3" max="3" width="15.625" style="0" bestFit="1" customWidth="1"/>
    <col min="4" max="4" width="12.875" style="0" customWidth="1"/>
    <col min="5" max="7" width="12.375" style="0" customWidth="1"/>
    <col min="8" max="8" width="12.125" style="0" customWidth="1"/>
    <col min="9" max="9" width="12.25390625" style="0" customWidth="1"/>
    <col min="10" max="10" width="12.125" style="0" customWidth="1"/>
  </cols>
  <sheetData>
    <row r="1" spans="1:9" ht="18">
      <c r="A1" s="133" t="s">
        <v>169</v>
      </c>
      <c r="B1" s="133"/>
      <c r="C1" s="133"/>
      <c r="D1" s="133"/>
      <c r="E1" s="133"/>
      <c r="F1" s="133"/>
      <c r="G1" s="134"/>
      <c r="H1" s="134"/>
      <c r="I1" s="134"/>
    </row>
    <row r="2" spans="1:6" ht="18">
      <c r="A2" s="5"/>
      <c r="B2" s="5"/>
      <c r="C2" s="5"/>
      <c r="D2" s="5"/>
      <c r="E2" s="5"/>
      <c r="F2" s="5"/>
    </row>
    <row r="3" spans="2:10" ht="13.5" thickBot="1">
      <c r="B3" s="1"/>
      <c r="C3" s="1"/>
      <c r="D3" s="1"/>
      <c r="E3" s="1"/>
      <c r="H3" s="6"/>
      <c r="J3" s="6" t="s">
        <v>36</v>
      </c>
    </row>
    <row r="4" spans="1:10" ht="15.75" customHeight="1" thickBot="1">
      <c r="A4" s="35"/>
      <c r="B4" s="11"/>
      <c r="C4" s="11" t="s">
        <v>74</v>
      </c>
      <c r="D4" s="129" t="s">
        <v>86</v>
      </c>
      <c r="E4" s="135"/>
      <c r="F4" s="135"/>
      <c r="G4" s="135"/>
      <c r="H4" s="135"/>
      <c r="I4" s="135"/>
      <c r="J4" s="136"/>
    </row>
    <row r="5" spans="1:10" ht="15.75" customHeight="1">
      <c r="A5" s="36"/>
      <c r="B5" s="12" t="s">
        <v>87</v>
      </c>
      <c r="C5" s="12" t="s">
        <v>88</v>
      </c>
      <c r="D5" s="36"/>
      <c r="E5" s="36"/>
      <c r="F5" s="36"/>
      <c r="G5" s="36"/>
      <c r="H5" s="36"/>
      <c r="I5" s="36"/>
      <c r="J5" s="36"/>
    </row>
    <row r="6" spans="1:10" ht="15.75" customHeight="1">
      <c r="A6" s="12" t="s">
        <v>72</v>
      </c>
      <c r="B6" s="12" t="s">
        <v>89</v>
      </c>
      <c r="C6" s="12" t="s">
        <v>90</v>
      </c>
      <c r="D6" s="12">
        <v>2009</v>
      </c>
      <c r="E6" s="12">
        <v>2010</v>
      </c>
      <c r="F6" s="12">
        <v>2011</v>
      </c>
      <c r="G6" s="12">
        <v>2012</v>
      </c>
      <c r="H6" s="12">
        <v>2013</v>
      </c>
      <c r="I6" s="12">
        <v>2014</v>
      </c>
      <c r="J6" s="12">
        <v>2015</v>
      </c>
    </row>
    <row r="7" spans="1:10" ht="15.75" customHeight="1">
      <c r="A7" s="36"/>
      <c r="B7" s="37"/>
      <c r="C7" s="12" t="s">
        <v>170</v>
      </c>
      <c r="D7" s="36"/>
      <c r="E7" s="36"/>
      <c r="F7" s="36"/>
      <c r="G7" s="36"/>
      <c r="H7" s="36"/>
      <c r="I7" s="36"/>
      <c r="J7" s="36"/>
    </row>
    <row r="8" spans="1:10" ht="15.75" customHeight="1" thickBot="1">
      <c r="A8" s="36"/>
      <c r="B8" s="38"/>
      <c r="C8" s="12"/>
      <c r="D8" s="39"/>
      <c r="E8" s="39"/>
      <c r="F8" s="39"/>
      <c r="G8" s="39"/>
      <c r="H8" s="39"/>
      <c r="I8" s="39"/>
      <c r="J8" s="39"/>
    </row>
    <row r="9" spans="1:10" ht="7.5" customHeight="1" thickBot="1">
      <c r="A9" s="16">
        <v>1</v>
      </c>
      <c r="B9" s="16">
        <v>2</v>
      </c>
      <c r="C9" s="16">
        <v>3</v>
      </c>
      <c r="D9" s="16">
        <v>4</v>
      </c>
      <c r="E9" s="16">
        <v>5</v>
      </c>
      <c r="F9" s="16">
        <v>6</v>
      </c>
      <c r="G9" s="16">
        <v>6</v>
      </c>
      <c r="H9" s="16">
        <v>6</v>
      </c>
      <c r="I9" s="16">
        <v>6</v>
      </c>
      <c r="J9" s="16">
        <v>6</v>
      </c>
    </row>
    <row r="10" spans="1:10" ht="19.5" customHeight="1">
      <c r="A10" s="40" t="s">
        <v>7</v>
      </c>
      <c r="B10" s="104" t="s">
        <v>91</v>
      </c>
      <c r="C10" s="72"/>
      <c r="D10" s="72"/>
      <c r="E10" s="72"/>
      <c r="F10" s="72"/>
      <c r="G10" s="72"/>
      <c r="H10" s="72"/>
      <c r="I10" s="72"/>
      <c r="J10" s="72"/>
    </row>
    <row r="11" spans="1:10" ht="19.5" customHeight="1">
      <c r="A11" s="42" t="s">
        <v>8</v>
      </c>
      <c r="B11" s="105" t="s">
        <v>14</v>
      </c>
      <c r="C11" s="73">
        <v>2916501</v>
      </c>
      <c r="D11" s="73">
        <f>SUM(C11-120000-300000-90000-60000-150000+2542148)</f>
        <v>4738649</v>
      </c>
      <c r="E11" s="73">
        <f>SUM(D11-156000-240000-77013-60000-150000-72000-48000-60000)</f>
        <v>3875636</v>
      </c>
      <c r="F11" s="73">
        <f>SUM(E11-180000-212803-60000-210000-72000-48000-60000)</f>
        <v>3032833</v>
      </c>
      <c r="G11" s="73">
        <f>SUM(F11-678129-172556-72000-48000-60000)</f>
        <v>2002148</v>
      </c>
      <c r="H11" s="73">
        <f>SUM(G11-360000-356000-180000)</f>
        <v>1106148</v>
      </c>
      <c r="I11" s="73">
        <f>SUM(H11-124000-540000)</f>
        <v>442148</v>
      </c>
      <c r="J11" s="73">
        <f>SUM(I11-442148)</f>
        <v>0</v>
      </c>
    </row>
    <row r="12" spans="1:10" ht="19.5" customHeight="1">
      <c r="A12" s="42" t="s">
        <v>9</v>
      </c>
      <c r="B12" s="105" t="s">
        <v>15</v>
      </c>
      <c r="C12" s="73"/>
      <c r="D12" s="73">
        <v>95265.96</v>
      </c>
      <c r="E12" s="73">
        <f>SUM(D12-30000)</f>
        <v>65265.96000000001</v>
      </c>
      <c r="F12" s="73">
        <f>SUM(E12-65265.96)</f>
        <v>7.275957614183426E-12</v>
      </c>
      <c r="G12" s="73"/>
      <c r="H12" s="73"/>
      <c r="I12" s="73"/>
      <c r="J12" s="73"/>
    </row>
    <row r="13" spans="1:10" ht="19.5" customHeight="1">
      <c r="A13" s="42" t="s">
        <v>1</v>
      </c>
      <c r="B13" s="105" t="s">
        <v>92</v>
      </c>
      <c r="C13" s="73"/>
      <c r="D13" s="73"/>
      <c r="E13" s="73"/>
      <c r="F13" s="73"/>
      <c r="G13" s="73"/>
      <c r="H13" s="73"/>
      <c r="I13" s="73"/>
      <c r="J13" s="73"/>
    </row>
    <row r="14" spans="1:10" ht="19.5" customHeight="1">
      <c r="A14" s="40" t="s">
        <v>13</v>
      </c>
      <c r="B14" s="105" t="s">
        <v>93</v>
      </c>
      <c r="C14" s="73"/>
      <c r="D14" s="73"/>
      <c r="E14" s="73"/>
      <c r="F14" s="73"/>
      <c r="G14" s="73"/>
      <c r="H14" s="73"/>
      <c r="I14" s="73"/>
      <c r="J14" s="73"/>
    </row>
    <row r="15" spans="1:10" ht="19.5" customHeight="1">
      <c r="A15" s="40"/>
      <c r="B15" s="105" t="s">
        <v>94</v>
      </c>
      <c r="C15" s="73"/>
      <c r="D15" s="73"/>
      <c r="E15" s="73"/>
      <c r="F15" s="73"/>
      <c r="G15" s="73"/>
      <c r="H15" s="73"/>
      <c r="I15" s="73"/>
      <c r="J15" s="73"/>
    </row>
    <row r="16" spans="1:10" ht="19.5" customHeight="1">
      <c r="A16" s="40"/>
      <c r="B16" s="105" t="s">
        <v>95</v>
      </c>
      <c r="C16" s="73"/>
      <c r="D16" s="73"/>
      <c r="E16" s="73"/>
      <c r="F16" s="73"/>
      <c r="G16" s="73"/>
      <c r="H16" s="73"/>
      <c r="I16" s="73"/>
      <c r="J16" s="73"/>
    </row>
    <row r="17" spans="1:10" ht="19.5" customHeight="1">
      <c r="A17" s="40"/>
      <c r="B17" s="106" t="s">
        <v>96</v>
      </c>
      <c r="C17" s="73"/>
      <c r="D17" s="73"/>
      <c r="E17" s="73"/>
      <c r="F17" s="73"/>
      <c r="G17" s="73"/>
      <c r="H17" s="73"/>
      <c r="I17" s="73"/>
      <c r="J17" s="73"/>
    </row>
    <row r="18" spans="1:10" ht="19.5" customHeight="1">
      <c r="A18" s="40"/>
      <c r="B18" s="106" t="s">
        <v>97</v>
      </c>
      <c r="C18" s="73"/>
      <c r="D18" s="73"/>
      <c r="E18" s="73"/>
      <c r="F18" s="73"/>
      <c r="G18" s="73"/>
      <c r="H18" s="73"/>
      <c r="I18" s="73"/>
      <c r="J18" s="73"/>
    </row>
    <row r="19" spans="1:10" ht="19.5" customHeight="1">
      <c r="A19" s="40"/>
      <c r="B19" s="106" t="s">
        <v>98</v>
      </c>
      <c r="C19" s="73"/>
      <c r="D19" s="73"/>
      <c r="E19" s="73"/>
      <c r="F19" s="73"/>
      <c r="G19" s="73"/>
      <c r="H19" s="73"/>
      <c r="I19" s="73"/>
      <c r="J19" s="73"/>
    </row>
    <row r="20" spans="1:10" ht="19.5" customHeight="1">
      <c r="A20" s="44"/>
      <c r="B20" s="106" t="s">
        <v>99</v>
      </c>
      <c r="C20" s="73"/>
      <c r="D20" s="73"/>
      <c r="E20" s="73"/>
      <c r="F20" s="73"/>
      <c r="G20" s="73"/>
      <c r="H20" s="73"/>
      <c r="I20" s="73"/>
      <c r="J20" s="73"/>
    </row>
    <row r="21" spans="1:10" ht="19.5" customHeight="1">
      <c r="A21" s="45" t="s">
        <v>16</v>
      </c>
      <c r="B21" s="107" t="s">
        <v>58</v>
      </c>
      <c r="C21" s="74">
        <v>8062869.71</v>
      </c>
      <c r="D21" s="74">
        <f>SUM(4!E9)</f>
        <v>9931753.44</v>
      </c>
      <c r="E21" s="74">
        <f>SUM(5a!E6)</f>
        <v>9229447.58</v>
      </c>
      <c r="F21" s="74">
        <f>SUM(5a!F6)</f>
        <v>9321742.0558</v>
      </c>
      <c r="G21" s="74">
        <f>SUM(5a!G6)</f>
        <v>9414959.476358</v>
      </c>
      <c r="H21" s="74">
        <f>SUM(5a!H6)</f>
        <v>9509109.07112158</v>
      </c>
      <c r="I21" s="74">
        <f>SUM(5a!I6)</f>
        <v>9604200.161832796</v>
      </c>
      <c r="J21" s="74">
        <f>SUM(5a!J6)</f>
        <v>9700242.163451124</v>
      </c>
    </row>
    <row r="22" spans="1:10" ht="32.25" customHeight="1">
      <c r="A22" s="42" t="s">
        <v>19</v>
      </c>
      <c r="B22" s="108" t="s">
        <v>100</v>
      </c>
      <c r="C22" s="73">
        <f aca="true" t="shared" si="0" ref="C22:H22">SUM(C11:C12)</f>
        <v>2916501</v>
      </c>
      <c r="D22" s="73">
        <f t="shared" si="0"/>
        <v>4833914.96</v>
      </c>
      <c r="E22" s="73">
        <f t="shared" si="0"/>
        <v>3940901.96</v>
      </c>
      <c r="F22" s="73">
        <f t="shared" si="0"/>
        <v>3032833</v>
      </c>
      <c r="G22" s="73">
        <f t="shared" si="0"/>
        <v>2002148</v>
      </c>
      <c r="H22" s="73">
        <f t="shared" si="0"/>
        <v>1106148</v>
      </c>
      <c r="I22" s="73">
        <f>SUM(I11:I12)</f>
        <v>442148</v>
      </c>
      <c r="J22" s="73">
        <f>SUM(J11:J12)</f>
        <v>0</v>
      </c>
    </row>
    <row r="23" spans="1:10" ht="19.5" customHeight="1" thickBot="1">
      <c r="A23" s="46" t="s">
        <v>25</v>
      </c>
      <c r="B23" s="109" t="s">
        <v>101</v>
      </c>
      <c r="C23" s="68">
        <f aca="true" t="shared" si="1" ref="C23:J23">SUM(C22/C21)</f>
        <v>0.3617199712879895</v>
      </c>
      <c r="D23" s="68">
        <f t="shared" si="1"/>
        <v>0.4867131457906994</v>
      </c>
      <c r="E23" s="68">
        <f t="shared" si="1"/>
        <v>0.42699218190911487</v>
      </c>
      <c r="F23" s="68">
        <f t="shared" si="1"/>
        <v>0.32535045293523945</v>
      </c>
      <c r="G23" s="68">
        <f t="shared" si="1"/>
        <v>0.21265604010592015</v>
      </c>
      <c r="H23" s="68">
        <f t="shared" si="1"/>
        <v>0.11632509331071665</v>
      </c>
      <c r="I23" s="68">
        <f t="shared" si="1"/>
        <v>0.046036941395401286</v>
      </c>
      <c r="J23" s="68">
        <f t="shared" si="1"/>
        <v>0</v>
      </c>
    </row>
    <row r="24" spans="1:6" ht="12.75">
      <c r="A24" s="1"/>
      <c r="B24" s="1"/>
      <c r="C24" s="1"/>
      <c r="D24" s="1"/>
      <c r="E24" s="1"/>
      <c r="F24" s="1"/>
    </row>
    <row r="25" spans="1:6" ht="12.75">
      <c r="A25" s="1"/>
      <c r="B25" s="1"/>
      <c r="C25" s="1"/>
      <c r="D25" s="1"/>
      <c r="E25" s="1"/>
      <c r="F25" s="1"/>
    </row>
    <row r="26" spans="1:6" ht="12.75">
      <c r="A26" s="1"/>
      <c r="B26" s="1"/>
      <c r="C26" s="1"/>
      <c r="D26" s="1"/>
      <c r="E26" s="1"/>
      <c r="F26" s="1"/>
    </row>
    <row r="27" spans="1:6" ht="12.75">
      <c r="A27" s="1"/>
      <c r="B27" s="1"/>
      <c r="C27" s="1"/>
      <c r="D27" s="1"/>
      <c r="E27" s="1"/>
      <c r="F27" s="1"/>
    </row>
    <row r="28" spans="1:6" ht="12.75">
      <c r="A28" s="1"/>
      <c r="B28" s="1"/>
      <c r="C28" s="1"/>
      <c r="D28" s="1"/>
      <c r="E28" s="1"/>
      <c r="F28" s="1"/>
    </row>
    <row r="29" spans="1:6" ht="12.75">
      <c r="A29" s="1"/>
      <c r="B29" s="1"/>
      <c r="C29" s="1"/>
      <c r="D29" s="1"/>
      <c r="E29" s="1"/>
      <c r="F29" s="1"/>
    </row>
    <row r="30" spans="1:6" ht="12.75">
      <c r="A30" s="1"/>
      <c r="B30" s="1"/>
      <c r="C30" s="1"/>
      <c r="D30" s="1"/>
      <c r="E30" s="1"/>
      <c r="F30" s="1"/>
    </row>
  </sheetData>
  <mergeCells count="2">
    <mergeCell ref="A1:I1"/>
    <mergeCell ref="D4:J4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300" verticalDpi="300" orientation="landscape" paperSize="9" r:id="rId1"/>
  <headerFooter alignWithMargins="0">
    <oddHeader>&amp;R&amp;"Arial CE,Kursywa"&amp;8Załącznik nr &amp;A
do uchwały Rady Gminy
nr XXVII/141/2009 z dnia 04.02.09r.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31"/>
  <sheetViews>
    <sheetView tabSelected="1" zoomScale="75" zoomScaleNormal="75" workbookViewId="0" topLeftCell="A1">
      <selection activeCell="D13" sqref="D13"/>
    </sheetView>
  </sheetViews>
  <sheetFormatPr defaultColWidth="9.00390625" defaultRowHeight="12.75"/>
  <cols>
    <col min="1" max="1" width="6.875" style="1" customWidth="1"/>
    <col min="2" max="2" width="47.00390625" style="1" customWidth="1"/>
    <col min="3" max="3" width="16.75390625" style="1" customWidth="1"/>
    <col min="4" max="4" width="16.25390625" style="1" bestFit="1" customWidth="1"/>
    <col min="5" max="5" width="14.625" style="1" customWidth="1"/>
    <col min="6" max="6" width="15.625" style="1" customWidth="1"/>
    <col min="7" max="7" width="14.625" style="1" customWidth="1"/>
    <col min="8" max="8" width="13.00390625" style="1" customWidth="1"/>
    <col min="9" max="9" width="14.25390625" style="1" customWidth="1"/>
    <col min="10" max="10" width="14.375" style="1" customWidth="1"/>
    <col min="11" max="16384" width="9.125" style="1" customWidth="1"/>
  </cols>
  <sheetData>
    <row r="1" spans="1:10" ht="18">
      <c r="A1" s="112" t="s">
        <v>102</v>
      </c>
      <c r="B1" s="112"/>
      <c r="C1" s="112"/>
      <c r="D1" s="112"/>
      <c r="E1" s="112"/>
      <c r="F1" s="112"/>
      <c r="G1" s="112"/>
      <c r="H1" s="139"/>
      <c r="I1" s="139"/>
      <c r="J1" s="139"/>
    </row>
    <row r="2" spans="7:10" ht="13.5" thickBot="1">
      <c r="G2" s="6"/>
      <c r="J2" s="6" t="s">
        <v>36</v>
      </c>
    </row>
    <row r="3" spans="1:10" ht="24.75" customHeight="1" thickBot="1">
      <c r="A3" s="110" t="s">
        <v>72</v>
      </c>
      <c r="B3" s="110" t="s">
        <v>0</v>
      </c>
      <c r="C3" s="140" t="s">
        <v>171</v>
      </c>
      <c r="D3" s="110" t="s">
        <v>168</v>
      </c>
      <c r="E3" s="129" t="s">
        <v>103</v>
      </c>
      <c r="F3" s="137"/>
      <c r="G3" s="137"/>
      <c r="H3" s="137"/>
      <c r="I3" s="137"/>
      <c r="J3" s="138"/>
    </row>
    <row r="4" spans="1:10" ht="24.75" customHeight="1" thickBot="1">
      <c r="A4" s="111"/>
      <c r="B4" s="111"/>
      <c r="C4" s="141"/>
      <c r="D4" s="111"/>
      <c r="E4" s="47">
        <v>2010</v>
      </c>
      <c r="F4" s="47">
        <v>2011</v>
      </c>
      <c r="G4" s="47">
        <v>2012</v>
      </c>
      <c r="H4" s="47">
        <v>2013</v>
      </c>
      <c r="I4" s="47">
        <v>2014</v>
      </c>
      <c r="J4" s="47">
        <v>2015</v>
      </c>
    </row>
    <row r="5" spans="1:10" ht="7.5" customHeight="1" thickBot="1">
      <c r="A5" s="16">
        <v>1</v>
      </c>
      <c r="B5" s="16">
        <v>2</v>
      </c>
      <c r="C5" s="16">
        <v>3</v>
      </c>
      <c r="D5" s="16">
        <v>4</v>
      </c>
      <c r="E5" s="16">
        <v>5</v>
      </c>
      <c r="F5" s="16">
        <v>6</v>
      </c>
      <c r="G5" s="16">
        <v>7</v>
      </c>
      <c r="H5" s="16">
        <v>7</v>
      </c>
      <c r="I5" s="16">
        <v>7</v>
      </c>
      <c r="J5" s="16">
        <v>7</v>
      </c>
    </row>
    <row r="6" spans="1:10" ht="15.75" customHeight="1">
      <c r="A6" s="70" t="s">
        <v>6</v>
      </c>
      <c r="B6" s="49" t="s">
        <v>104</v>
      </c>
      <c r="C6" s="99">
        <f>SUM(C7+C11+C12)</f>
        <v>8062869.710000001</v>
      </c>
      <c r="D6" s="99">
        <f>SUM(4!E9)</f>
        <v>9931753.44</v>
      </c>
      <c r="E6" s="99">
        <f aca="true" t="shared" si="0" ref="E6:J6">SUM(E7+E11+E12)</f>
        <v>9229447.58</v>
      </c>
      <c r="F6" s="99">
        <f t="shared" si="0"/>
        <v>9321742.0558</v>
      </c>
      <c r="G6" s="99">
        <f t="shared" si="0"/>
        <v>9414959.476358</v>
      </c>
      <c r="H6" s="99">
        <f t="shared" si="0"/>
        <v>9509109.07112158</v>
      </c>
      <c r="I6" s="99">
        <f t="shared" si="0"/>
        <v>9604200.161832796</v>
      </c>
      <c r="J6" s="99">
        <f t="shared" si="0"/>
        <v>9700242.163451124</v>
      </c>
    </row>
    <row r="7" spans="1:10" ht="15.75" customHeight="1">
      <c r="A7" s="48" t="s">
        <v>105</v>
      </c>
      <c r="B7" s="43" t="s">
        <v>106</v>
      </c>
      <c r="C7" s="97">
        <v>2370916.23</v>
      </c>
      <c r="D7" s="97">
        <v>2720919.44</v>
      </c>
      <c r="E7" s="97">
        <v>2937257.58</v>
      </c>
      <c r="F7" s="97">
        <f aca="true" t="shared" si="1" ref="E7:J12">SUM(E7*1.01)</f>
        <v>2966630.1558000003</v>
      </c>
      <c r="G7" s="97">
        <f t="shared" si="1"/>
        <v>2996296.4573580003</v>
      </c>
      <c r="H7" s="97">
        <f t="shared" si="1"/>
        <v>3026259.42193158</v>
      </c>
      <c r="I7" s="97">
        <f t="shared" si="1"/>
        <v>3056522.016150896</v>
      </c>
      <c r="J7" s="97">
        <f t="shared" si="1"/>
        <v>3087087.2363124047</v>
      </c>
    </row>
    <row r="8" spans="1:10" ht="15.75" customHeight="1">
      <c r="A8" s="48" t="s">
        <v>7</v>
      </c>
      <c r="B8" s="43" t="s">
        <v>107</v>
      </c>
      <c r="C8" s="97">
        <v>83300</v>
      </c>
      <c r="D8" s="97">
        <v>87200</v>
      </c>
      <c r="E8" s="97">
        <f t="shared" si="1"/>
        <v>88072</v>
      </c>
      <c r="F8" s="97">
        <f t="shared" si="1"/>
        <v>88952.72</v>
      </c>
      <c r="G8" s="97">
        <f t="shared" si="1"/>
        <v>89842.2472</v>
      </c>
      <c r="H8" s="97">
        <f t="shared" si="1"/>
        <v>90740.669672</v>
      </c>
      <c r="I8" s="97">
        <f t="shared" si="1"/>
        <v>91648.07636872001</v>
      </c>
      <c r="J8" s="97">
        <f t="shared" si="1"/>
        <v>92564.55713240721</v>
      </c>
    </row>
    <row r="9" spans="1:10" ht="15.75" customHeight="1">
      <c r="A9" s="48" t="s">
        <v>8</v>
      </c>
      <c r="B9" s="43" t="s">
        <v>108</v>
      </c>
      <c r="C9" s="97">
        <v>206817.4</v>
      </c>
      <c r="D9" s="97">
        <v>140000</v>
      </c>
      <c r="E9" s="97">
        <f t="shared" si="1"/>
        <v>141400</v>
      </c>
      <c r="F9" s="97">
        <f t="shared" si="1"/>
        <v>142814</v>
      </c>
      <c r="G9" s="97">
        <f t="shared" si="1"/>
        <v>144242.14</v>
      </c>
      <c r="H9" s="97">
        <f t="shared" si="1"/>
        <v>145684.5614</v>
      </c>
      <c r="I9" s="97">
        <f t="shared" si="1"/>
        <v>147141.407014</v>
      </c>
      <c r="J9" s="97">
        <f t="shared" si="1"/>
        <v>148612.82108413999</v>
      </c>
    </row>
    <row r="10" spans="1:10" ht="15.75" customHeight="1">
      <c r="A10" s="48" t="s">
        <v>9</v>
      </c>
      <c r="B10" s="41" t="s">
        <v>109</v>
      </c>
      <c r="C10" s="98">
        <v>618392</v>
      </c>
      <c r="D10" s="98">
        <v>564903</v>
      </c>
      <c r="E10" s="98">
        <f t="shared" si="1"/>
        <v>570552.03</v>
      </c>
      <c r="F10" s="98">
        <f t="shared" si="1"/>
        <v>576257.5503</v>
      </c>
      <c r="G10" s="98">
        <f t="shared" si="1"/>
        <v>582020.1258030001</v>
      </c>
      <c r="H10" s="98">
        <f t="shared" si="1"/>
        <v>587840.3270610301</v>
      </c>
      <c r="I10" s="98">
        <f t="shared" si="1"/>
        <v>593718.7303316403</v>
      </c>
      <c r="J10" s="98">
        <f t="shared" si="1"/>
        <v>599655.9176349568</v>
      </c>
    </row>
    <row r="11" spans="1:10" ht="15.75" customHeight="1">
      <c r="A11" s="48" t="s">
        <v>110</v>
      </c>
      <c r="B11" s="50" t="s">
        <v>111</v>
      </c>
      <c r="C11" s="97">
        <v>3634899</v>
      </c>
      <c r="D11" s="97">
        <v>3625529</v>
      </c>
      <c r="E11" s="97">
        <v>3291515.87</v>
      </c>
      <c r="F11" s="97">
        <f t="shared" si="1"/>
        <v>3324431.0287</v>
      </c>
      <c r="G11" s="97">
        <f t="shared" si="1"/>
        <v>3357675.3389870003</v>
      </c>
      <c r="H11" s="97">
        <f t="shared" si="1"/>
        <v>3391252.09237687</v>
      </c>
      <c r="I11" s="97">
        <f t="shared" si="1"/>
        <v>3425164.6133006387</v>
      </c>
      <c r="J11" s="97">
        <f t="shared" si="1"/>
        <v>3459416.2594336453</v>
      </c>
    </row>
    <row r="12" spans="1:10" ht="15.75" customHeight="1">
      <c r="A12" s="48" t="s">
        <v>112</v>
      </c>
      <c r="B12" s="43" t="s">
        <v>113</v>
      </c>
      <c r="C12" s="97">
        <v>2057054.48</v>
      </c>
      <c r="D12" s="97">
        <v>3585305</v>
      </c>
      <c r="E12" s="97">
        <v>3000674.13</v>
      </c>
      <c r="F12" s="97">
        <f t="shared" si="1"/>
        <v>3030680.8712999998</v>
      </c>
      <c r="G12" s="97">
        <f t="shared" si="1"/>
        <v>3060987.6800129996</v>
      </c>
      <c r="H12" s="97">
        <f t="shared" si="1"/>
        <v>3091597.5568131297</v>
      </c>
      <c r="I12" s="97">
        <f t="shared" si="1"/>
        <v>3122513.5323812612</v>
      </c>
      <c r="J12" s="97">
        <f t="shared" si="1"/>
        <v>3153738.667705074</v>
      </c>
    </row>
    <row r="13" spans="1:10" ht="15.75" customHeight="1">
      <c r="A13" s="48" t="s">
        <v>10</v>
      </c>
      <c r="B13" s="51" t="s">
        <v>114</v>
      </c>
      <c r="C13" s="100">
        <v>8150863.99</v>
      </c>
      <c r="D13" s="100">
        <f>SUM(4!E10)</f>
        <v>11849167.4</v>
      </c>
      <c r="E13" s="100">
        <f aca="true" t="shared" si="2" ref="E13:J13">SUM(E6-E16-E20)</f>
        <v>8336434.58</v>
      </c>
      <c r="F13" s="100">
        <f t="shared" si="2"/>
        <v>8413673.095800001</v>
      </c>
      <c r="G13" s="100">
        <f t="shared" si="2"/>
        <v>8384274.476358</v>
      </c>
      <c r="H13" s="100">
        <f t="shared" si="2"/>
        <v>8613109.07112158</v>
      </c>
      <c r="I13" s="100">
        <f t="shared" si="2"/>
        <v>8940200.161832796</v>
      </c>
      <c r="J13" s="100">
        <f t="shared" si="2"/>
        <v>9258094.163451124</v>
      </c>
    </row>
    <row r="14" spans="1:10" ht="15.75" customHeight="1">
      <c r="A14" s="48" t="s">
        <v>11</v>
      </c>
      <c r="B14" s="51" t="s">
        <v>115</v>
      </c>
      <c r="C14" s="100">
        <f aca="true" t="shared" si="3" ref="C14:J14">SUM(C15+C19+C23+C24)</f>
        <v>797247.45</v>
      </c>
      <c r="D14" s="100">
        <f t="shared" si="3"/>
        <v>921000</v>
      </c>
      <c r="E14" s="100">
        <f t="shared" si="3"/>
        <v>1093013</v>
      </c>
      <c r="F14" s="100">
        <f t="shared" si="3"/>
        <v>1048068.96</v>
      </c>
      <c r="G14" s="100">
        <f t="shared" si="3"/>
        <v>1135685</v>
      </c>
      <c r="H14" s="100">
        <f t="shared" si="3"/>
        <v>956000</v>
      </c>
      <c r="I14" s="100">
        <f t="shared" si="3"/>
        <v>694000</v>
      </c>
      <c r="J14" s="100">
        <f t="shared" si="3"/>
        <v>452148</v>
      </c>
    </row>
    <row r="15" spans="1:10" ht="15.75" customHeight="1">
      <c r="A15" s="48" t="s">
        <v>105</v>
      </c>
      <c r="B15" s="52" t="s">
        <v>116</v>
      </c>
      <c r="C15" s="97">
        <f aca="true" t="shared" si="4" ref="C15:J15">SUM(C16:C18)</f>
        <v>797247.45</v>
      </c>
      <c r="D15" s="97">
        <f t="shared" si="4"/>
        <v>921000</v>
      </c>
      <c r="E15" s="97">
        <f t="shared" si="4"/>
        <v>813013</v>
      </c>
      <c r="F15" s="97">
        <f t="shared" si="4"/>
        <v>778068.96</v>
      </c>
      <c r="G15" s="97">
        <f t="shared" si="4"/>
        <v>875685</v>
      </c>
      <c r="H15" s="97">
        <f t="shared" si="4"/>
        <v>0</v>
      </c>
      <c r="I15" s="97">
        <f t="shared" si="4"/>
        <v>0</v>
      </c>
      <c r="J15" s="97">
        <f t="shared" si="4"/>
        <v>0</v>
      </c>
    </row>
    <row r="16" spans="1:10" ht="15.75" customHeight="1">
      <c r="A16" s="48" t="s">
        <v>7</v>
      </c>
      <c r="B16" s="43" t="s">
        <v>117</v>
      </c>
      <c r="C16" s="97">
        <f>SUM(4!D25+4!D26)</f>
        <v>602000</v>
      </c>
      <c r="D16" s="97">
        <v>721000</v>
      </c>
      <c r="E16" s="97">
        <v>713013</v>
      </c>
      <c r="F16" s="97">
        <v>728068.96</v>
      </c>
      <c r="G16" s="97">
        <v>850685</v>
      </c>
      <c r="H16" s="97"/>
      <c r="I16" s="97"/>
      <c r="J16" s="97"/>
    </row>
    <row r="17" spans="1:10" ht="51">
      <c r="A17" s="48" t="s">
        <v>8</v>
      </c>
      <c r="B17" s="52" t="s">
        <v>118</v>
      </c>
      <c r="C17" s="97">
        <f>SUM(4!D27)</f>
        <v>0</v>
      </c>
      <c r="D17" s="97">
        <v>0</v>
      </c>
      <c r="E17" s="97">
        <v>0</v>
      </c>
      <c r="F17" s="97">
        <v>0</v>
      </c>
      <c r="G17" s="97">
        <v>0</v>
      </c>
      <c r="H17" s="97">
        <v>0</v>
      </c>
      <c r="I17" s="97">
        <v>0</v>
      </c>
      <c r="J17" s="97">
        <v>0</v>
      </c>
    </row>
    <row r="18" spans="1:10" ht="15.75" customHeight="1">
      <c r="A18" s="48" t="s">
        <v>9</v>
      </c>
      <c r="B18" s="43" t="s">
        <v>119</v>
      </c>
      <c r="C18" s="97">
        <v>195247.45</v>
      </c>
      <c r="D18" s="101">
        <v>200000</v>
      </c>
      <c r="E18" s="101">
        <v>100000</v>
      </c>
      <c r="F18" s="101">
        <v>50000</v>
      </c>
      <c r="G18" s="101">
        <v>25000</v>
      </c>
      <c r="H18" s="101">
        <v>0</v>
      </c>
      <c r="I18" s="101">
        <v>0</v>
      </c>
      <c r="J18" s="101">
        <v>0</v>
      </c>
    </row>
    <row r="19" spans="1:10" ht="15.75" customHeight="1">
      <c r="A19" s="48" t="s">
        <v>110</v>
      </c>
      <c r="B19" s="52" t="s">
        <v>120</v>
      </c>
      <c r="C19" s="97">
        <f>SUM(C20:C22)</f>
        <v>0</v>
      </c>
      <c r="D19" s="97"/>
      <c r="E19" s="97">
        <f aca="true" t="shared" si="5" ref="E19:J19">SUM(E20:E22)</f>
        <v>280000</v>
      </c>
      <c r="F19" s="97">
        <f t="shared" si="5"/>
        <v>270000</v>
      </c>
      <c r="G19" s="97">
        <f t="shared" si="5"/>
        <v>260000</v>
      </c>
      <c r="H19" s="97">
        <f t="shared" si="5"/>
        <v>956000</v>
      </c>
      <c r="I19" s="97">
        <f t="shared" si="5"/>
        <v>694000</v>
      </c>
      <c r="J19" s="97">
        <f t="shared" si="5"/>
        <v>452148</v>
      </c>
    </row>
    <row r="20" spans="1:10" ht="15.75" customHeight="1">
      <c r="A20" s="48" t="s">
        <v>7</v>
      </c>
      <c r="B20" s="43" t="s">
        <v>117</v>
      </c>
      <c r="C20" s="97">
        <v>0</v>
      </c>
      <c r="D20" s="97">
        <v>0</v>
      </c>
      <c r="E20" s="97">
        <v>180000</v>
      </c>
      <c r="F20" s="97">
        <v>180000</v>
      </c>
      <c r="G20" s="97">
        <v>180000</v>
      </c>
      <c r="H20" s="97">
        <v>896000</v>
      </c>
      <c r="I20" s="97">
        <v>664000</v>
      </c>
      <c r="J20" s="97">
        <v>442148</v>
      </c>
    </row>
    <row r="21" spans="1:10" ht="51">
      <c r="A21" s="48" t="s">
        <v>8</v>
      </c>
      <c r="B21" s="52" t="s">
        <v>118</v>
      </c>
      <c r="C21" s="97">
        <v>0</v>
      </c>
      <c r="D21" s="97">
        <v>0</v>
      </c>
      <c r="E21" s="97">
        <v>0</v>
      </c>
      <c r="F21" s="97">
        <v>0</v>
      </c>
      <c r="G21" s="97">
        <v>0</v>
      </c>
      <c r="H21" s="97">
        <v>0</v>
      </c>
      <c r="I21" s="97">
        <v>0</v>
      </c>
      <c r="J21" s="97">
        <v>0</v>
      </c>
    </row>
    <row r="22" spans="1:10" ht="16.5" customHeight="1">
      <c r="A22" s="48" t="s">
        <v>9</v>
      </c>
      <c r="B22" s="43" t="s">
        <v>119</v>
      </c>
      <c r="C22" s="97">
        <v>0</v>
      </c>
      <c r="D22" s="97">
        <v>0</v>
      </c>
      <c r="E22" s="97">
        <v>100000</v>
      </c>
      <c r="F22" s="97">
        <v>90000</v>
      </c>
      <c r="G22" s="97">
        <v>80000</v>
      </c>
      <c r="H22" s="97">
        <v>60000</v>
      </c>
      <c r="I22" s="97">
        <v>30000</v>
      </c>
      <c r="J22" s="97">
        <v>10000</v>
      </c>
    </row>
    <row r="23" spans="1:10" ht="16.5" customHeight="1">
      <c r="A23" s="48" t="s">
        <v>112</v>
      </c>
      <c r="B23" s="43" t="s">
        <v>121</v>
      </c>
      <c r="C23" s="97">
        <v>0</v>
      </c>
      <c r="D23" s="97">
        <v>0</v>
      </c>
      <c r="E23" s="97">
        <v>0</v>
      </c>
      <c r="F23" s="97">
        <v>0</v>
      </c>
      <c r="G23" s="97">
        <v>0</v>
      </c>
      <c r="H23" s="97">
        <v>0</v>
      </c>
      <c r="I23" s="97">
        <v>0</v>
      </c>
      <c r="J23" s="97">
        <v>0</v>
      </c>
    </row>
    <row r="24" spans="1:10" ht="16.5" customHeight="1">
      <c r="A24" s="48" t="s">
        <v>122</v>
      </c>
      <c r="B24" s="43" t="s">
        <v>18</v>
      </c>
      <c r="C24" s="97">
        <v>0</v>
      </c>
      <c r="D24" s="97">
        <v>0</v>
      </c>
      <c r="E24" s="97">
        <v>0</v>
      </c>
      <c r="F24" s="97">
        <v>0</v>
      </c>
      <c r="G24" s="97">
        <v>0</v>
      </c>
      <c r="H24" s="97">
        <v>0</v>
      </c>
      <c r="I24" s="97">
        <v>0</v>
      </c>
      <c r="J24" s="97">
        <v>0</v>
      </c>
    </row>
    <row r="25" spans="1:10" ht="16.5" customHeight="1">
      <c r="A25" s="48" t="s">
        <v>34</v>
      </c>
      <c r="B25" s="51" t="s">
        <v>123</v>
      </c>
      <c r="C25" s="97">
        <f aca="true" t="shared" si="6" ref="C25:J25">SUM(C6-C13)</f>
        <v>-87994.27999999933</v>
      </c>
      <c r="D25" s="97">
        <f t="shared" si="6"/>
        <v>-1917413.960000001</v>
      </c>
      <c r="E25" s="97">
        <f t="shared" si="6"/>
        <v>893013</v>
      </c>
      <c r="F25" s="97">
        <f t="shared" si="6"/>
        <v>908068.959999999</v>
      </c>
      <c r="G25" s="97">
        <f t="shared" si="6"/>
        <v>1030685</v>
      </c>
      <c r="H25" s="97">
        <f t="shared" si="6"/>
        <v>896000</v>
      </c>
      <c r="I25" s="97">
        <f t="shared" si="6"/>
        <v>664000</v>
      </c>
      <c r="J25" s="97">
        <f t="shared" si="6"/>
        <v>442148</v>
      </c>
    </row>
    <row r="26" spans="1:10" ht="16.5" customHeight="1">
      <c r="A26" s="48" t="s">
        <v>124</v>
      </c>
      <c r="B26" s="51" t="s">
        <v>125</v>
      </c>
      <c r="C26" s="97">
        <f>SUM(5!C22)</f>
        <v>2916501</v>
      </c>
      <c r="D26" s="97">
        <f>SUM(C26-D16-D20+2638413.96)</f>
        <v>4833914.96</v>
      </c>
      <c r="E26" s="97">
        <f aca="true" t="shared" si="7" ref="E26:J26">SUM(D26-E16-E20)</f>
        <v>3940901.96</v>
      </c>
      <c r="F26" s="97">
        <f t="shared" si="7"/>
        <v>3032833</v>
      </c>
      <c r="G26" s="97">
        <f t="shared" si="7"/>
        <v>2002148</v>
      </c>
      <c r="H26" s="97">
        <f t="shared" si="7"/>
        <v>1106148</v>
      </c>
      <c r="I26" s="97">
        <f t="shared" si="7"/>
        <v>442148</v>
      </c>
      <c r="J26" s="97">
        <f t="shared" si="7"/>
        <v>0</v>
      </c>
    </row>
    <row r="27" spans="1:10" ht="38.25">
      <c r="A27" s="48" t="s">
        <v>7</v>
      </c>
      <c r="B27" s="52" t="s">
        <v>126</v>
      </c>
      <c r="C27" s="97">
        <v>0</v>
      </c>
      <c r="D27" s="97">
        <v>0</v>
      </c>
      <c r="E27" s="97">
        <v>0</v>
      </c>
      <c r="F27" s="97">
        <v>0</v>
      </c>
      <c r="G27" s="97">
        <v>0</v>
      </c>
      <c r="H27" s="97">
        <v>0</v>
      </c>
      <c r="I27" s="97">
        <v>0</v>
      </c>
      <c r="J27" s="97">
        <v>0</v>
      </c>
    </row>
    <row r="28" spans="1:10" ht="20.25" customHeight="1">
      <c r="A28" s="48" t="s">
        <v>127</v>
      </c>
      <c r="B28" s="51" t="s">
        <v>131</v>
      </c>
      <c r="C28" s="69">
        <f aca="true" t="shared" si="8" ref="C28:J28">SUM(C26/C6)</f>
        <v>0.36171997128798944</v>
      </c>
      <c r="D28" s="69">
        <f t="shared" si="8"/>
        <v>0.4867131457906994</v>
      </c>
      <c r="E28" s="69">
        <f t="shared" si="8"/>
        <v>0.42699218190911487</v>
      </c>
      <c r="F28" s="69">
        <f t="shared" si="8"/>
        <v>0.32535045293523945</v>
      </c>
      <c r="G28" s="69">
        <f t="shared" si="8"/>
        <v>0.21265604010592015</v>
      </c>
      <c r="H28" s="69">
        <f t="shared" si="8"/>
        <v>0.11632509331071665</v>
      </c>
      <c r="I28" s="69">
        <f t="shared" si="8"/>
        <v>0.046036941395401286</v>
      </c>
      <c r="J28" s="69">
        <f t="shared" si="8"/>
        <v>0</v>
      </c>
    </row>
    <row r="29" spans="1:10" ht="25.5">
      <c r="A29" s="48" t="s">
        <v>128</v>
      </c>
      <c r="B29" s="53" t="s">
        <v>132</v>
      </c>
      <c r="C29" s="65">
        <f>SUM(C15/C6)</f>
        <v>0.09887887051073281</v>
      </c>
      <c r="D29" s="65">
        <f>SUM(D15/D6)</f>
        <v>0.09273286993721423</v>
      </c>
      <c r="E29" s="65">
        <f aca="true" t="shared" si="9" ref="E29:J29">SUM((E15+E19)/E6)</f>
        <v>0.11842669786310223</v>
      </c>
      <c r="F29" s="65">
        <f t="shared" si="9"/>
        <v>0.11243273561167573</v>
      </c>
      <c r="G29" s="65">
        <f t="shared" si="9"/>
        <v>0.1206255855749385</v>
      </c>
      <c r="H29" s="65">
        <f t="shared" si="9"/>
        <v>0.10053518083027327</v>
      </c>
      <c r="I29" s="65">
        <f t="shared" si="9"/>
        <v>0.07226005167592864</v>
      </c>
      <c r="J29" s="65">
        <f t="shared" si="9"/>
        <v>0.046612032192723744</v>
      </c>
    </row>
    <row r="30" spans="1:10" ht="25.5">
      <c r="A30" s="48" t="s">
        <v>129</v>
      </c>
      <c r="B30" s="53" t="s">
        <v>133</v>
      </c>
      <c r="C30" s="65">
        <f aca="true" t="shared" si="10" ref="C30:J30">SUM((C26-C27)/C6)</f>
        <v>0.36171997128798944</v>
      </c>
      <c r="D30" s="65">
        <f t="shared" si="10"/>
        <v>0.4867131457906994</v>
      </c>
      <c r="E30" s="65">
        <f t="shared" si="10"/>
        <v>0.42699218190911487</v>
      </c>
      <c r="F30" s="65">
        <f t="shared" si="10"/>
        <v>0.32535045293523945</v>
      </c>
      <c r="G30" s="65">
        <f t="shared" si="10"/>
        <v>0.21265604010592015</v>
      </c>
      <c r="H30" s="65">
        <f t="shared" si="10"/>
        <v>0.11632509331071665</v>
      </c>
      <c r="I30" s="65">
        <f t="shared" si="10"/>
        <v>0.046036941395401286</v>
      </c>
      <c r="J30" s="65">
        <f t="shared" si="10"/>
        <v>0</v>
      </c>
    </row>
    <row r="31" spans="1:10" ht="26.25" thickBot="1">
      <c r="A31" s="54" t="s">
        <v>130</v>
      </c>
      <c r="B31" s="55" t="s">
        <v>134</v>
      </c>
      <c r="C31" s="66">
        <f>SUM((C15-C17)/C6)</f>
        <v>0.09887887051073281</v>
      </c>
      <c r="D31" s="66">
        <f>SUM((D15-D17)/D6)</f>
        <v>0.09273286993721423</v>
      </c>
      <c r="E31" s="66">
        <f aca="true" t="shared" si="11" ref="E31:J31">SUM((E15-E17+E19-E21)/E6)</f>
        <v>0.11842669786310223</v>
      </c>
      <c r="F31" s="66">
        <f t="shared" si="11"/>
        <v>0.11243273561167573</v>
      </c>
      <c r="G31" s="66">
        <f t="shared" si="11"/>
        <v>0.1206255855749385</v>
      </c>
      <c r="H31" s="66">
        <f t="shared" si="11"/>
        <v>0.10053518083027327</v>
      </c>
      <c r="I31" s="66">
        <f t="shared" si="11"/>
        <v>0.07226005167592864</v>
      </c>
      <c r="J31" s="66">
        <f t="shared" si="11"/>
        <v>0.046612032192723744</v>
      </c>
    </row>
  </sheetData>
  <mergeCells count="6">
    <mergeCell ref="E3:J3"/>
    <mergeCell ref="A1:J1"/>
    <mergeCell ref="C3:C4"/>
    <mergeCell ref="B3:B4"/>
    <mergeCell ref="A3:A4"/>
    <mergeCell ref="D3:D4"/>
  </mergeCells>
  <printOptions horizontalCentered="1" verticalCentered="1"/>
  <pageMargins left="0.1968503937007874" right="0.3937007874015748" top="0.5905511811023623" bottom="0.3937007874015748" header="0.5118110236220472" footer="0.5118110236220472"/>
  <pageSetup horizontalDpi="300" verticalDpi="300" orientation="landscape" paperSize="9" scale="80" r:id="rId1"/>
  <headerFooter alignWithMargins="0">
    <oddHeader>&amp;R&amp;"Arial CE,Kursywa"&amp;8Załącznik nr &amp;A
do uchwały Rady Gminy
nr XXVII/141/2009 z dnia 04.02.09r.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Urzędnik</cp:lastModifiedBy>
  <cp:lastPrinted>2009-02-06T08:24:03Z</cp:lastPrinted>
  <dcterms:created xsi:type="dcterms:W3CDTF">1998-12-09T13:02:10Z</dcterms:created>
  <dcterms:modified xsi:type="dcterms:W3CDTF">2009-02-06T08:24:17Z</dcterms:modified>
  <cp:category/>
  <cp:version/>
  <cp:contentType/>
  <cp:contentStatus/>
</cp:coreProperties>
</file>