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955" windowHeight="6435" activeTab="0"/>
  </bookViews>
  <sheets>
    <sheet name="zal" sheetId="1" r:id="rId1"/>
    <sheet name="3" sheetId="2" r:id="rId2"/>
    <sheet name="4" sheetId="3" r:id="rId3"/>
  </sheets>
  <definedNames/>
  <calcPr calcMode="manual" fullCalcOnLoad="1"/>
</workbook>
</file>

<file path=xl/sharedStrings.xml><?xml version="1.0" encoding="utf-8"?>
<sst xmlns="http://schemas.openxmlformats.org/spreadsheetml/2006/main" count="164" uniqueCount="119">
  <si>
    <t>Wyszczególnienie</t>
  </si>
  <si>
    <t>4.</t>
  </si>
  <si>
    <t>§</t>
  </si>
  <si>
    <t>Treść</t>
  </si>
  <si>
    <t>Kwota</t>
  </si>
  <si>
    <t>I.</t>
  </si>
  <si>
    <t>1.</t>
  </si>
  <si>
    <t>2.</t>
  </si>
  <si>
    <t>3.</t>
  </si>
  <si>
    <t>II.</t>
  </si>
  <si>
    <t>III.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</si>
  <si>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</si>
  <si>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</si>
  <si>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</si>
  <si>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</si>
  <si>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</si>
  <si>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</si>
  <si>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</si>
  <si>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</si>
  <si>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</si>
  <si>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</si>
  <si>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</si>
  <si>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</si>
  <si>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</si>
  <si>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</si>
  <si>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</si>
  <si>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</si>
  <si>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</si>
  <si>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</si>
  <si>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</si>
  <si>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</si>
  <si>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</si>
  <si>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IV.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</si>
  <si>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</si>
  <si>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</si>
  <si>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</si>
  <si>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</si>
  <si>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</si>
  <si>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</si>
  <si>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</si>
  <si>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</si>
  <si>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</si>
  <si>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</si>
  <si>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</si>
  <si>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</si>
  <si>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</si>
  <si>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2009 r.</t>
  </si>
  <si>
    <t>Planowane wydatki</t>
  </si>
  <si>
    <t>Dochody ogółem</t>
  </si>
  <si>
    <t>Źródła sfinansowania deficytu lub rozdysponowanie nadwyżki budżetowej</t>
  </si>
  <si>
    <t>L.p.</t>
  </si>
  <si>
    <t>Klasyfikacja</t>
  </si>
  <si>
    <t>Przewidywane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</si>
  <si>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</si>
  <si>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</si>
  <si>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</si>
  <si>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</si>
  <si>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</si>
  <si>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</si>
  <si>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</si>
  <si>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</si>
  <si>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</si>
  <si>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</si>
  <si>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Spłaty pożyczek otrzymanych na finan-sowanie zadań realizowanych z udziałem środków pochodzących z budżetu UE</t>
  </si>
  <si>
    <t>Przewidywany stan na koniec roku</t>
  </si>
  <si>
    <t>Rodzaj</t>
  </si>
  <si>
    <t>wykonanie</t>
  </si>
  <si>
    <t>zadłużenia</t>
  </si>
  <si>
    <t>na koniec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</si>
  <si>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</si>
  <si>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</si>
  <si>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</si>
  <si>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</si>
  <si>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</si>
  <si>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</si>
  <si>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</si>
  <si>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</si>
  <si>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</si>
  <si>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Łączna kwota długu na koniec roku budżetowego</t>
  </si>
  <si>
    <t>Procentowy udział długu w dochodach</t>
  </si>
  <si>
    <t>Prognozowana sytuacja finansowa gminy w latach spłaty długu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</si>
  <si>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</si>
  <si>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</si>
  <si>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</si>
  <si>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</si>
  <si>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</si>
  <si>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</si>
  <si>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</si>
  <si>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</si>
  <si>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</si>
  <si>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</si>
  <si>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</si>
  <si>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</si>
  <si>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</si>
  <si>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</si>
  <si>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</si>
  <si>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</si>
  <si>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</si>
  <si>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</si>
  <si>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</si>
  <si>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</si>
  <si>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</si>
  <si>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</si>
  <si>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</si>
  <si>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</si>
  <si>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</si>
  <si>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t>VI.2.</t>
  </si>
  <si>
    <t>VII.1.</t>
  </si>
  <si>
    <t>VII.2.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</si>
  <si>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</si>
  <si>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</si>
  <si>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</si>
  <si>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</si>
  <si>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w 2009 r. - przychody i rozchody budżetu</t>
  </si>
  <si>
    <t>wykonanie 2008*</t>
  </si>
  <si>
    <t>Plan na 2009 r.</t>
  </si>
  <si>
    <t>Prognoza kwoty długu gminy na rok 2009 i lata następne</t>
  </si>
  <si>
    <t>31.12.2008 r.</t>
  </si>
  <si>
    <t>Przewidywane wykonanie w 2008 r.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</si>
</sst>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[$-415]d\ mmmm\ yyyy"/>
    <numFmt numFmtId="170" formatCode="#,##0.00_ ;\-#,##0.00\ "/>
  </numFmts>
  <fonts count="11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top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top"/>
    </xf>
    <xf numFmtId="0" fontId="9" fillId="0" borderId="2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0" fillId="0" borderId="6" xfId="0" applyBorder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top"/>
    </xf>
    <xf numFmtId="0" fontId="9" fillId="0" borderId="4" xfId="0" applyFont="1" applyBorder="1" applyAlignment="1">
      <alignment vertical="center" wrapText="1"/>
    </xf>
    <xf numFmtId="10" fontId="0" fillId="0" borderId="6" xfId="0" applyNumberFormat="1" applyBorder="1" applyAlignment="1">
      <alignment vertical="center"/>
    </xf>
    <xf numFmtId="10" fontId="0" fillId="0" borderId="4" xfId="0" applyNumberFormat="1" applyBorder="1" applyAlignment="1">
      <alignment vertical="center"/>
    </xf>
    <xf numFmtId="10" fontId="0" fillId="0" borderId="4" xfId="0" applyNumberFormat="1" applyBorder="1" applyAlignment="1">
      <alignment horizontal="center" vertical="center"/>
    </xf>
    <xf numFmtId="10" fontId="0" fillId="0" borderId="2" xfId="0" applyNumberFormat="1" applyBorder="1" applyAlignment="1">
      <alignment vertical="center"/>
    </xf>
    <xf numFmtId="0" fontId="5" fillId="0" borderId="1" xfId="0" applyFont="1" applyBorder="1" applyAlignment="1">
      <alignment horizontal="center" vertical="top"/>
    </xf>
    <xf numFmtId="4" fontId="1" fillId="0" borderId="2" xfId="0" applyNumberFormat="1" applyFont="1" applyBorder="1" applyAlignment="1">
      <alignment vertical="center"/>
    </xf>
    <xf numFmtId="170" fontId="0" fillId="0" borderId="2" xfId="0" applyNumberFormat="1" applyBorder="1" applyAlignment="1">
      <alignment vertical="center"/>
    </xf>
    <xf numFmtId="170" fontId="0" fillId="0" borderId="6" xfId="0" applyNumberFormat="1" applyBorder="1" applyAlignment="1">
      <alignment vertical="center"/>
    </xf>
    <xf numFmtId="170" fontId="0" fillId="0" borderId="9" xfId="0" applyNumberForma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4" fontId="1" fillId="0" borderId="5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4" fontId="1" fillId="0" borderId="8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2" xfId="0" applyNumberFormat="1" applyBorder="1" applyAlignment="1">
      <alignment vertical="center"/>
    </xf>
    <xf numFmtId="4" fontId="5" fillId="0" borderId="2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4" fontId="0" fillId="0" borderId="6" xfId="0" applyNumberFormat="1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6" fillId="0" borderId="6" xfId="0" applyFont="1" applyBorder="1" applyAlignment="1">
      <alignment horizontal="left" vertical="center" indent="1"/>
    </xf>
    <xf numFmtId="0" fontId="6" fillId="0" borderId="9" xfId="0" applyFont="1" applyBorder="1" applyAlignment="1">
      <alignment vertical="center"/>
    </xf>
    <xf numFmtId="0" fontId="6" fillId="0" borderId="6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zoomScale="75" zoomScaleNormal="75" workbookViewId="0" topLeftCell="A1">
      <selection activeCell="D11" sqref="D11"/>
    </sheetView>
  </sheetViews>
  <sheetFormatPr defaultColWidth="9.00390625" defaultRowHeight="12.75"/>
  <cols>
    <col min="1" max="1" width="6.875" style="1" customWidth="1"/>
    <col min="2" max="2" width="47.00390625" style="1" customWidth="1"/>
    <col min="3" max="3" width="16.75390625" style="1" customWidth="1"/>
    <col min="4" max="4" width="16.25390625" style="1" bestFit="1" customWidth="1"/>
    <col min="5" max="5" width="14.625" style="1" customWidth="1"/>
    <col min="6" max="6" width="15.625" style="1" customWidth="1"/>
    <col min="7" max="7" width="14.625" style="1" customWidth="1"/>
    <col min="8" max="8" width="13.00390625" style="1" customWidth="1"/>
    <col min="9" max="9" width="14.25390625" style="1" customWidth="1"/>
    <col min="10" max="10" width="14.375" style="1" customWidth="1"/>
    <col min="11" max="16384" width="9.125" style="1" customWidth="1"/>
  </cols>
  <sheetData>
    <row r="1" spans="1:10" ht="18">
      <c r="A1" s="83" t="s">
        <v>80</v>
      </c>
      <c r="B1" s="83"/>
      <c r="C1" s="83"/>
      <c r="D1" s="83"/>
      <c r="E1" s="83"/>
      <c r="F1" s="83"/>
      <c r="G1" s="83"/>
      <c r="H1" s="84"/>
      <c r="I1" s="84"/>
      <c r="J1" s="84"/>
    </row>
    <row r="2" spans="7:10" ht="13.5" thickBot="1">
      <c r="G2" s="6"/>
      <c r="J2" s="6" t="s">
        <v>33</v>
      </c>
    </row>
    <row r="3" spans="1:10" ht="24.75" customHeight="1" thickBot="1">
      <c r="A3" s="87" t="s">
        <v>50</v>
      </c>
      <c r="B3" s="87" t="s">
        <v>0</v>
      </c>
      <c r="C3" s="85" t="s">
        <v>118</v>
      </c>
      <c r="D3" s="87" t="s">
        <v>115</v>
      </c>
      <c r="E3" s="80" t="s">
        <v>81</v>
      </c>
      <c r="F3" s="81"/>
      <c r="G3" s="81"/>
      <c r="H3" s="81"/>
      <c r="I3" s="81"/>
      <c r="J3" s="82"/>
    </row>
    <row r="4" spans="1:10" ht="24.75" customHeight="1" thickBot="1">
      <c r="A4" s="88"/>
      <c r="B4" s="88"/>
      <c r="C4" s="86"/>
      <c r="D4" s="88"/>
      <c r="E4" s="44">
        <v>2010</v>
      </c>
      <c r="F4" s="44">
        <v>2011</v>
      </c>
      <c r="G4" s="44">
        <v>2012</v>
      </c>
      <c r="H4" s="44">
        <v>2013</v>
      </c>
      <c r="I4" s="44">
        <v>2014</v>
      </c>
      <c r="J4" s="44">
        <v>2015</v>
      </c>
    </row>
    <row r="5" spans="1:10" ht="7.5" customHeight="1" thickBot="1">
      <c r="A5" s="13">
        <v>1</v>
      </c>
      <c r="B5" s="13">
        <v>2</v>
      </c>
      <c r="C5" s="13">
        <v>3</v>
      </c>
      <c r="D5" s="13">
        <v>4</v>
      </c>
      <c r="E5" s="13">
        <v>5</v>
      </c>
      <c r="F5" s="13">
        <v>6</v>
      </c>
      <c r="G5" s="13">
        <v>7</v>
      </c>
      <c r="H5" s="13">
        <v>7</v>
      </c>
      <c r="I5" s="13">
        <v>7</v>
      </c>
      <c r="J5" s="13">
        <v>7</v>
      </c>
    </row>
    <row r="6" spans="1:10" ht="15.75" customHeight="1">
      <c r="A6" s="57" t="s">
        <v>5</v>
      </c>
      <c r="B6" s="46" t="s">
        <v>82</v>
      </c>
      <c r="C6" s="71">
        <f>SUM(C7+C11+C12)</f>
        <v>8062869.710000001</v>
      </c>
      <c r="D6" s="71">
        <f>SUM(D12+D11+D7)</f>
        <v>9931753.44</v>
      </c>
      <c r="E6" s="71">
        <f aca="true" t="shared" si="0" ref="E6:J6">SUM(E7+E11+E12)</f>
        <v>9229447.58</v>
      </c>
      <c r="F6" s="71">
        <f t="shared" si="0"/>
        <v>9321742.0558</v>
      </c>
      <c r="G6" s="71">
        <f t="shared" si="0"/>
        <v>9414959.476358</v>
      </c>
      <c r="H6" s="71">
        <f t="shared" si="0"/>
        <v>9509109.07112158</v>
      </c>
      <c r="I6" s="71">
        <f t="shared" si="0"/>
        <v>9604200.161832796</v>
      </c>
      <c r="J6" s="71">
        <f t="shared" si="0"/>
        <v>9700242.163451124</v>
      </c>
    </row>
    <row r="7" spans="1:10" ht="15.75" customHeight="1">
      <c r="A7" s="45" t="s">
        <v>83</v>
      </c>
      <c r="B7" s="40" t="s">
        <v>84</v>
      </c>
      <c r="C7" s="69">
        <v>2370916.23</v>
      </c>
      <c r="D7" s="69">
        <v>2720919.44</v>
      </c>
      <c r="E7" s="69">
        <v>2937257.58</v>
      </c>
      <c r="F7" s="69">
        <f aca="true" t="shared" si="1" ref="E7:J12">SUM(E7*1.01)</f>
        <v>2966630.1558000003</v>
      </c>
      <c r="G7" s="69">
        <f t="shared" si="1"/>
        <v>2996296.4573580003</v>
      </c>
      <c r="H7" s="69">
        <f t="shared" si="1"/>
        <v>3026259.42193158</v>
      </c>
      <c r="I7" s="69">
        <f t="shared" si="1"/>
        <v>3056522.016150896</v>
      </c>
      <c r="J7" s="69">
        <f t="shared" si="1"/>
        <v>3087087.2363124047</v>
      </c>
    </row>
    <row r="8" spans="1:10" ht="15.75" customHeight="1">
      <c r="A8" s="45" t="s">
        <v>6</v>
      </c>
      <c r="B8" s="40" t="s">
        <v>85</v>
      </c>
      <c r="C8" s="69">
        <v>95178.12</v>
      </c>
      <c r="D8" s="69">
        <v>87200</v>
      </c>
      <c r="E8" s="69">
        <f t="shared" si="1"/>
        <v>88072</v>
      </c>
      <c r="F8" s="69">
        <f t="shared" si="1"/>
        <v>88952.72</v>
      </c>
      <c r="G8" s="69">
        <f t="shared" si="1"/>
        <v>89842.2472</v>
      </c>
      <c r="H8" s="69">
        <f t="shared" si="1"/>
        <v>90740.669672</v>
      </c>
      <c r="I8" s="69">
        <f t="shared" si="1"/>
        <v>91648.07636872001</v>
      </c>
      <c r="J8" s="69">
        <f t="shared" si="1"/>
        <v>92564.55713240721</v>
      </c>
    </row>
    <row r="9" spans="1:10" ht="15.75" customHeight="1">
      <c r="A9" s="45" t="s">
        <v>7</v>
      </c>
      <c r="B9" s="40" t="s">
        <v>86</v>
      </c>
      <c r="C9" s="69">
        <v>131279.07</v>
      </c>
      <c r="D9" s="69">
        <v>140000</v>
      </c>
      <c r="E9" s="69">
        <f t="shared" si="1"/>
        <v>141400</v>
      </c>
      <c r="F9" s="69">
        <f t="shared" si="1"/>
        <v>142814</v>
      </c>
      <c r="G9" s="69">
        <f t="shared" si="1"/>
        <v>144242.14</v>
      </c>
      <c r="H9" s="69">
        <f t="shared" si="1"/>
        <v>145684.5614</v>
      </c>
      <c r="I9" s="69">
        <f t="shared" si="1"/>
        <v>147141.407014</v>
      </c>
      <c r="J9" s="69">
        <f t="shared" si="1"/>
        <v>148612.82108413999</v>
      </c>
    </row>
    <row r="10" spans="1:10" ht="15.75" customHeight="1">
      <c r="A10" s="45" t="s">
        <v>8</v>
      </c>
      <c r="B10" s="38" t="s">
        <v>87</v>
      </c>
      <c r="C10" s="70">
        <v>657574.39</v>
      </c>
      <c r="D10" s="70">
        <v>564903</v>
      </c>
      <c r="E10" s="70">
        <f t="shared" si="1"/>
        <v>570552.03</v>
      </c>
      <c r="F10" s="70">
        <f t="shared" si="1"/>
        <v>576257.5503</v>
      </c>
      <c r="G10" s="70">
        <f t="shared" si="1"/>
        <v>582020.1258030001</v>
      </c>
      <c r="H10" s="70">
        <f t="shared" si="1"/>
        <v>587840.3270610301</v>
      </c>
      <c r="I10" s="70">
        <f t="shared" si="1"/>
        <v>593718.7303316403</v>
      </c>
      <c r="J10" s="70">
        <f t="shared" si="1"/>
        <v>599655.9176349568</v>
      </c>
    </row>
    <row r="11" spans="1:10" ht="15.75" customHeight="1">
      <c r="A11" s="45" t="s">
        <v>88</v>
      </c>
      <c r="B11" s="47" t="s">
        <v>89</v>
      </c>
      <c r="C11" s="69">
        <v>3634899</v>
      </c>
      <c r="D11" s="69">
        <v>3625529</v>
      </c>
      <c r="E11" s="69">
        <v>3291515.87</v>
      </c>
      <c r="F11" s="69">
        <f t="shared" si="1"/>
        <v>3324431.0287</v>
      </c>
      <c r="G11" s="69">
        <f t="shared" si="1"/>
        <v>3357675.3389870003</v>
      </c>
      <c r="H11" s="69">
        <f t="shared" si="1"/>
        <v>3391252.09237687</v>
      </c>
      <c r="I11" s="69">
        <f t="shared" si="1"/>
        <v>3425164.6133006387</v>
      </c>
      <c r="J11" s="69">
        <f t="shared" si="1"/>
        <v>3459416.2594336453</v>
      </c>
    </row>
    <row r="12" spans="1:10" ht="15.75" customHeight="1">
      <c r="A12" s="45" t="s">
        <v>90</v>
      </c>
      <c r="B12" s="40" t="s">
        <v>91</v>
      </c>
      <c r="C12" s="69">
        <v>2057054.48</v>
      </c>
      <c r="D12" s="69">
        <v>3585305</v>
      </c>
      <c r="E12" s="69">
        <v>3000674.13</v>
      </c>
      <c r="F12" s="69">
        <f t="shared" si="1"/>
        <v>3030680.8712999998</v>
      </c>
      <c r="G12" s="69">
        <f t="shared" si="1"/>
        <v>3060987.6800129996</v>
      </c>
      <c r="H12" s="69">
        <f t="shared" si="1"/>
        <v>3091597.5568131297</v>
      </c>
      <c r="I12" s="69">
        <f t="shared" si="1"/>
        <v>3122513.5323812612</v>
      </c>
      <c r="J12" s="69">
        <f t="shared" si="1"/>
        <v>3153738.667705074</v>
      </c>
    </row>
    <row r="13" spans="1:10" ht="15.75" customHeight="1">
      <c r="A13" s="45" t="s">
        <v>9</v>
      </c>
      <c r="B13" s="48" t="s">
        <v>92</v>
      </c>
      <c r="C13" s="72">
        <v>8150863.99</v>
      </c>
      <c r="D13" s="72">
        <f>SUM(3!E10)</f>
        <v>11849167.4</v>
      </c>
      <c r="E13" s="72">
        <f aca="true" t="shared" si="2" ref="E13:J13">SUM(E6-E16-E20)</f>
        <v>8336434.58</v>
      </c>
      <c r="F13" s="72">
        <f t="shared" si="2"/>
        <v>8413673.095800001</v>
      </c>
      <c r="G13" s="72">
        <f t="shared" si="2"/>
        <v>8384274.476358</v>
      </c>
      <c r="H13" s="72">
        <f t="shared" si="2"/>
        <v>8613109.07112158</v>
      </c>
      <c r="I13" s="72">
        <f t="shared" si="2"/>
        <v>8940200.161832796</v>
      </c>
      <c r="J13" s="72">
        <f t="shared" si="2"/>
        <v>9258094.163451124</v>
      </c>
    </row>
    <row r="14" spans="1:10" ht="15.75" customHeight="1">
      <c r="A14" s="45" t="s">
        <v>10</v>
      </c>
      <c r="B14" s="48" t="s">
        <v>93</v>
      </c>
      <c r="C14" s="72">
        <f aca="true" t="shared" si="3" ref="C14:J14">SUM(C15+C19+C23+C24)</f>
        <v>797247.45</v>
      </c>
      <c r="D14" s="72">
        <f t="shared" si="3"/>
        <v>921000</v>
      </c>
      <c r="E14" s="72">
        <f t="shared" si="3"/>
        <v>1093013</v>
      </c>
      <c r="F14" s="72">
        <f t="shared" si="3"/>
        <v>1048068.96</v>
      </c>
      <c r="G14" s="72">
        <f t="shared" si="3"/>
        <v>1135685</v>
      </c>
      <c r="H14" s="72">
        <f t="shared" si="3"/>
        <v>956000</v>
      </c>
      <c r="I14" s="72">
        <f t="shared" si="3"/>
        <v>694000</v>
      </c>
      <c r="J14" s="72">
        <f t="shared" si="3"/>
        <v>452148</v>
      </c>
    </row>
    <row r="15" spans="1:10" ht="15.75" customHeight="1">
      <c r="A15" s="45" t="s">
        <v>83</v>
      </c>
      <c r="B15" s="49" t="s">
        <v>94</v>
      </c>
      <c r="C15" s="69">
        <f aca="true" t="shared" si="4" ref="C15:J15">SUM(C16:C18)</f>
        <v>797247.45</v>
      </c>
      <c r="D15" s="69">
        <f t="shared" si="4"/>
        <v>921000</v>
      </c>
      <c r="E15" s="69">
        <f t="shared" si="4"/>
        <v>813013</v>
      </c>
      <c r="F15" s="69">
        <f t="shared" si="4"/>
        <v>778068.96</v>
      </c>
      <c r="G15" s="69">
        <f t="shared" si="4"/>
        <v>875685</v>
      </c>
      <c r="H15" s="69">
        <f t="shared" si="4"/>
        <v>0</v>
      </c>
      <c r="I15" s="69">
        <f t="shared" si="4"/>
        <v>0</v>
      </c>
      <c r="J15" s="69">
        <f t="shared" si="4"/>
        <v>0</v>
      </c>
    </row>
    <row r="16" spans="1:10" ht="15.75" customHeight="1">
      <c r="A16" s="45" t="s">
        <v>6</v>
      </c>
      <c r="B16" s="40" t="s">
        <v>95</v>
      </c>
      <c r="C16" s="69">
        <f>SUM(3!D25+3!D26)</f>
        <v>602000</v>
      </c>
      <c r="D16" s="69">
        <v>721000</v>
      </c>
      <c r="E16" s="69">
        <v>713013</v>
      </c>
      <c r="F16" s="69">
        <v>728068.96</v>
      </c>
      <c r="G16" s="69">
        <v>850685</v>
      </c>
      <c r="H16" s="69"/>
      <c r="I16" s="69"/>
      <c r="J16" s="69"/>
    </row>
    <row r="17" spans="1:10" ht="51">
      <c r="A17" s="45" t="s">
        <v>7</v>
      </c>
      <c r="B17" s="49" t="s">
        <v>96</v>
      </c>
      <c r="C17" s="69">
        <f>SUM(3!D27)</f>
        <v>0</v>
      </c>
      <c r="D17" s="69">
        <v>0</v>
      </c>
      <c r="E17" s="69">
        <v>0</v>
      </c>
      <c r="F17" s="69">
        <v>0</v>
      </c>
      <c r="G17" s="69">
        <v>0</v>
      </c>
      <c r="H17" s="69">
        <v>0</v>
      </c>
      <c r="I17" s="69">
        <v>0</v>
      </c>
      <c r="J17" s="69">
        <v>0</v>
      </c>
    </row>
    <row r="18" spans="1:10" ht="15.75" customHeight="1">
      <c r="A18" s="45" t="s">
        <v>8</v>
      </c>
      <c r="B18" s="40" t="s">
        <v>97</v>
      </c>
      <c r="C18" s="69">
        <v>195247.45</v>
      </c>
      <c r="D18" s="73">
        <v>200000</v>
      </c>
      <c r="E18" s="73">
        <v>100000</v>
      </c>
      <c r="F18" s="73">
        <v>50000</v>
      </c>
      <c r="G18" s="73">
        <v>25000</v>
      </c>
      <c r="H18" s="73">
        <v>0</v>
      </c>
      <c r="I18" s="73">
        <v>0</v>
      </c>
      <c r="J18" s="73">
        <v>0</v>
      </c>
    </row>
    <row r="19" spans="1:10" ht="15.75" customHeight="1">
      <c r="A19" s="45" t="s">
        <v>88</v>
      </c>
      <c r="B19" s="49" t="s">
        <v>98</v>
      </c>
      <c r="C19" s="69">
        <f>SUM(C20:C22)</f>
        <v>0</v>
      </c>
      <c r="D19" s="69"/>
      <c r="E19" s="69">
        <f aca="true" t="shared" si="5" ref="E19:J19">SUM(E20:E22)</f>
        <v>280000</v>
      </c>
      <c r="F19" s="69">
        <f t="shared" si="5"/>
        <v>270000</v>
      </c>
      <c r="G19" s="69">
        <f t="shared" si="5"/>
        <v>260000</v>
      </c>
      <c r="H19" s="69">
        <f t="shared" si="5"/>
        <v>956000</v>
      </c>
      <c r="I19" s="69">
        <f t="shared" si="5"/>
        <v>694000</v>
      </c>
      <c r="J19" s="69">
        <f t="shared" si="5"/>
        <v>452148</v>
      </c>
    </row>
    <row r="20" spans="1:10" ht="15.75" customHeight="1">
      <c r="A20" s="45" t="s">
        <v>6</v>
      </c>
      <c r="B20" s="40" t="s">
        <v>95</v>
      </c>
      <c r="C20" s="69">
        <v>0</v>
      </c>
      <c r="D20" s="69">
        <v>0</v>
      </c>
      <c r="E20" s="69">
        <v>180000</v>
      </c>
      <c r="F20" s="69">
        <v>180000</v>
      </c>
      <c r="G20" s="69">
        <v>180000</v>
      </c>
      <c r="H20" s="69">
        <v>896000</v>
      </c>
      <c r="I20" s="69">
        <v>664000</v>
      </c>
      <c r="J20" s="69">
        <v>442148</v>
      </c>
    </row>
    <row r="21" spans="1:10" ht="51">
      <c r="A21" s="45" t="s">
        <v>7</v>
      </c>
      <c r="B21" s="49" t="s">
        <v>96</v>
      </c>
      <c r="C21" s="69">
        <v>0</v>
      </c>
      <c r="D21" s="69">
        <v>0</v>
      </c>
      <c r="E21" s="69">
        <v>0</v>
      </c>
      <c r="F21" s="69">
        <v>0</v>
      </c>
      <c r="G21" s="69">
        <v>0</v>
      </c>
      <c r="H21" s="69">
        <v>0</v>
      </c>
      <c r="I21" s="69">
        <v>0</v>
      </c>
      <c r="J21" s="69">
        <v>0</v>
      </c>
    </row>
    <row r="22" spans="1:10" ht="16.5" customHeight="1">
      <c r="A22" s="45" t="s">
        <v>8</v>
      </c>
      <c r="B22" s="40" t="s">
        <v>97</v>
      </c>
      <c r="C22" s="69">
        <v>0</v>
      </c>
      <c r="D22" s="69">
        <v>0</v>
      </c>
      <c r="E22" s="69">
        <v>100000</v>
      </c>
      <c r="F22" s="69">
        <v>90000</v>
      </c>
      <c r="G22" s="69">
        <v>80000</v>
      </c>
      <c r="H22" s="69">
        <v>60000</v>
      </c>
      <c r="I22" s="69">
        <v>30000</v>
      </c>
      <c r="J22" s="69">
        <v>10000</v>
      </c>
    </row>
    <row r="23" spans="1:10" ht="16.5" customHeight="1">
      <c r="A23" s="45" t="s">
        <v>90</v>
      </c>
      <c r="B23" s="40" t="s">
        <v>99</v>
      </c>
      <c r="C23" s="69">
        <v>0</v>
      </c>
      <c r="D23" s="69">
        <v>0</v>
      </c>
      <c r="E23" s="69">
        <v>0</v>
      </c>
      <c r="F23" s="69">
        <v>0</v>
      </c>
      <c r="G23" s="69">
        <v>0</v>
      </c>
      <c r="H23" s="69">
        <v>0</v>
      </c>
      <c r="I23" s="69">
        <v>0</v>
      </c>
      <c r="J23" s="69">
        <v>0</v>
      </c>
    </row>
    <row r="24" spans="1:10" ht="16.5" customHeight="1">
      <c r="A24" s="45" t="s">
        <v>100</v>
      </c>
      <c r="B24" s="40" t="s">
        <v>16</v>
      </c>
      <c r="C24" s="69">
        <v>0</v>
      </c>
      <c r="D24" s="69">
        <v>0</v>
      </c>
      <c r="E24" s="69">
        <v>0</v>
      </c>
      <c r="F24" s="69">
        <v>0</v>
      </c>
      <c r="G24" s="69">
        <v>0</v>
      </c>
      <c r="H24" s="69">
        <v>0</v>
      </c>
      <c r="I24" s="69">
        <v>0</v>
      </c>
      <c r="J24" s="69">
        <v>0</v>
      </c>
    </row>
    <row r="25" spans="1:10" ht="16.5" customHeight="1">
      <c r="A25" s="45" t="s">
        <v>32</v>
      </c>
      <c r="B25" s="48" t="s">
        <v>101</v>
      </c>
      <c r="C25" s="69">
        <f aca="true" t="shared" si="6" ref="C25:J25">SUM(C6-C13)</f>
        <v>-87994.27999999933</v>
      </c>
      <c r="D25" s="69">
        <f>SUM(D6-D13)</f>
        <v>-1917413.960000001</v>
      </c>
      <c r="E25" s="69">
        <f t="shared" si="6"/>
        <v>893013</v>
      </c>
      <c r="F25" s="69">
        <f t="shared" si="6"/>
        <v>908068.959999999</v>
      </c>
      <c r="G25" s="69">
        <f t="shared" si="6"/>
        <v>1030685</v>
      </c>
      <c r="H25" s="69">
        <f t="shared" si="6"/>
        <v>896000</v>
      </c>
      <c r="I25" s="69">
        <f t="shared" si="6"/>
        <v>664000</v>
      </c>
      <c r="J25" s="69">
        <f t="shared" si="6"/>
        <v>442148</v>
      </c>
    </row>
    <row r="26" spans="1:10" ht="16.5" customHeight="1">
      <c r="A26" s="45" t="s">
        <v>102</v>
      </c>
      <c r="B26" s="48" t="s">
        <v>103</v>
      </c>
      <c r="C26" s="69">
        <f>SUM(4!C22)</f>
        <v>2916501</v>
      </c>
      <c r="D26" s="69">
        <f>SUM(C26-D16-D20+2638413.96)</f>
        <v>4833914.96</v>
      </c>
      <c r="E26" s="69">
        <f aca="true" t="shared" si="7" ref="E26:J26">SUM(D26-E16-E20)</f>
        <v>3940901.96</v>
      </c>
      <c r="F26" s="69">
        <f t="shared" si="7"/>
        <v>3032833</v>
      </c>
      <c r="G26" s="69">
        <f t="shared" si="7"/>
        <v>2002148</v>
      </c>
      <c r="H26" s="69">
        <f t="shared" si="7"/>
        <v>1106148</v>
      </c>
      <c r="I26" s="69">
        <f t="shared" si="7"/>
        <v>442148</v>
      </c>
      <c r="J26" s="69">
        <f t="shared" si="7"/>
        <v>0</v>
      </c>
    </row>
    <row r="27" spans="1:10" ht="38.25">
      <c r="A27" s="45" t="s">
        <v>6</v>
      </c>
      <c r="B27" s="49" t="s">
        <v>104</v>
      </c>
      <c r="C27" s="69">
        <v>0</v>
      </c>
      <c r="D27" s="69">
        <v>0</v>
      </c>
      <c r="E27" s="69">
        <v>0</v>
      </c>
      <c r="F27" s="69">
        <v>0</v>
      </c>
      <c r="G27" s="69">
        <v>0</v>
      </c>
      <c r="H27" s="69">
        <v>0</v>
      </c>
      <c r="I27" s="69">
        <v>0</v>
      </c>
      <c r="J27" s="69">
        <v>0</v>
      </c>
    </row>
    <row r="28" spans="1:10" ht="20.25" customHeight="1">
      <c r="A28" s="45" t="s">
        <v>105</v>
      </c>
      <c r="B28" s="48" t="s">
        <v>109</v>
      </c>
      <c r="C28" s="56">
        <f aca="true" t="shared" si="8" ref="C28:J28">SUM(C26/C6)</f>
        <v>0.36171997128798944</v>
      </c>
      <c r="D28" s="56">
        <f>SUM(D26/D6)</f>
        <v>0.4867131457906994</v>
      </c>
      <c r="E28" s="56">
        <f t="shared" si="8"/>
        <v>0.42699218190911487</v>
      </c>
      <c r="F28" s="56">
        <f t="shared" si="8"/>
        <v>0.32535045293523945</v>
      </c>
      <c r="G28" s="56">
        <f t="shared" si="8"/>
        <v>0.21265604010592015</v>
      </c>
      <c r="H28" s="56">
        <f t="shared" si="8"/>
        <v>0.11632509331071665</v>
      </c>
      <c r="I28" s="56">
        <f t="shared" si="8"/>
        <v>0.046036941395401286</v>
      </c>
      <c r="J28" s="56">
        <f t="shared" si="8"/>
        <v>0</v>
      </c>
    </row>
    <row r="29" spans="1:10" ht="25.5">
      <c r="A29" s="45" t="s">
        <v>106</v>
      </c>
      <c r="B29" s="50" t="s">
        <v>110</v>
      </c>
      <c r="C29" s="53">
        <f>SUM(C15/C6)</f>
        <v>0.09887887051073281</v>
      </c>
      <c r="D29" s="53">
        <f>SUM(D15/D6)</f>
        <v>0.09273286993721423</v>
      </c>
      <c r="E29" s="53">
        <f aca="true" t="shared" si="9" ref="E29:J29">SUM((E15+E19)/E6)</f>
        <v>0.11842669786310223</v>
      </c>
      <c r="F29" s="53">
        <f t="shared" si="9"/>
        <v>0.11243273561167573</v>
      </c>
      <c r="G29" s="53">
        <f t="shared" si="9"/>
        <v>0.1206255855749385</v>
      </c>
      <c r="H29" s="53">
        <f t="shared" si="9"/>
        <v>0.10053518083027327</v>
      </c>
      <c r="I29" s="53">
        <f t="shared" si="9"/>
        <v>0.07226005167592864</v>
      </c>
      <c r="J29" s="53">
        <f t="shared" si="9"/>
        <v>0.046612032192723744</v>
      </c>
    </row>
    <row r="30" spans="1:10" ht="25.5">
      <c r="A30" s="45" t="s">
        <v>107</v>
      </c>
      <c r="B30" s="50" t="s">
        <v>111</v>
      </c>
      <c r="C30" s="53">
        <f aca="true" t="shared" si="10" ref="C30:J30">SUM((C26-C27)/C6)</f>
        <v>0.36171997128798944</v>
      </c>
      <c r="D30" s="53">
        <f>SUM(D26-D27)/D6</f>
        <v>0.4867131457906994</v>
      </c>
      <c r="E30" s="53">
        <f t="shared" si="10"/>
        <v>0.42699218190911487</v>
      </c>
      <c r="F30" s="53">
        <f t="shared" si="10"/>
        <v>0.32535045293523945</v>
      </c>
      <c r="G30" s="53">
        <f t="shared" si="10"/>
        <v>0.21265604010592015</v>
      </c>
      <c r="H30" s="53">
        <f t="shared" si="10"/>
        <v>0.11632509331071665</v>
      </c>
      <c r="I30" s="53">
        <f t="shared" si="10"/>
        <v>0.046036941395401286</v>
      </c>
      <c r="J30" s="53">
        <f t="shared" si="10"/>
        <v>0</v>
      </c>
    </row>
    <row r="31" spans="1:10" ht="26.25" thickBot="1">
      <c r="A31" s="51" t="s">
        <v>108</v>
      </c>
      <c r="B31" s="52" t="s">
        <v>112</v>
      </c>
      <c r="C31" s="54">
        <f>SUM((C15-C17)/C6)</f>
        <v>0.09887887051073281</v>
      </c>
      <c r="D31" s="54">
        <f>SUM(D15-D17)/D6</f>
        <v>0.09273286993721423</v>
      </c>
      <c r="E31" s="54">
        <f aca="true" t="shared" si="11" ref="E31:J31">SUM((E15-E17+E19-E21)/E6)</f>
        <v>0.11842669786310223</v>
      </c>
      <c r="F31" s="54">
        <f t="shared" si="11"/>
        <v>0.11243273561167573</v>
      </c>
      <c r="G31" s="54">
        <f t="shared" si="11"/>
        <v>0.1206255855749385</v>
      </c>
      <c r="H31" s="54">
        <f t="shared" si="11"/>
        <v>0.10053518083027327</v>
      </c>
      <c r="I31" s="54">
        <f t="shared" si="11"/>
        <v>0.07226005167592864</v>
      </c>
      <c r="J31" s="54">
        <f t="shared" si="11"/>
        <v>0.046612032192723744</v>
      </c>
    </row>
  </sheetData>
  <mergeCells count="6">
    <mergeCell ref="E3:J3"/>
    <mergeCell ref="A1:J1"/>
    <mergeCell ref="C3:C4"/>
    <mergeCell ref="B3:B4"/>
    <mergeCell ref="A3:A4"/>
    <mergeCell ref="D3:D4"/>
  </mergeCells>
  <printOptions horizontalCentered="1" verticalCentered="1"/>
  <pageMargins left="0.1968503937007874" right="0.3937007874015748" top="0.5905511811023623" bottom="0.3937007874015748" header="0.5118110236220472" footer="0.5118110236220472"/>
  <pageSetup horizontalDpi="300" verticalDpi="300" orientation="landscape" paperSize="9" scale="80" r:id="rId1"/>
  <headerFooter alignWithMargins="0">
    <oddHeader>&amp;R&amp;"Arial CE,Kursywa"&amp;8Załącznik
do uchwały Rady Gminy
nr XXVII/142/2009 z dnia 04.02.09r.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4">
      <selection activeCell="E14" sqref="E14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bestFit="1" customWidth="1"/>
    <col min="4" max="4" width="16.25390625" style="1" hidden="1" customWidth="1"/>
    <col min="5" max="5" width="14.625" style="1" customWidth="1"/>
    <col min="6" max="16384" width="9.125" style="1" customWidth="1"/>
  </cols>
  <sheetData>
    <row r="1" spans="1:5" ht="15" customHeight="1">
      <c r="A1" s="89" t="s">
        <v>49</v>
      </c>
      <c r="B1" s="89"/>
      <c r="C1" s="89"/>
      <c r="D1" s="89"/>
      <c r="E1" s="89"/>
    </row>
    <row r="2" spans="1:5" ht="15" customHeight="1">
      <c r="A2" s="89" t="s">
        <v>113</v>
      </c>
      <c r="B2" s="89"/>
      <c r="C2" s="89"/>
      <c r="D2" s="89"/>
      <c r="E2" s="89"/>
    </row>
    <row r="4" ht="13.5" thickBot="1">
      <c r="E4" s="7" t="s">
        <v>33</v>
      </c>
    </row>
    <row r="5" spans="1:5" ht="15.75" thickBot="1">
      <c r="A5" s="8" t="s">
        <v>50</v>
      </c>
      <c r="B5" s="8" t="s">
        <v>3</v>
      </c>
      <c r="C5" s="8" t="s">
        <v>51</v>
      </c>
      <c r="D5" s="80" t="s">
        <v>4</v>
      </c>
      <c r="E5" s="90"/>
    </row>
    <row r="6" spans="1:5" ht="15">
      <c r="A6" s="9"/>
      <c r="B6" s="9"/>
      <c r="C6" s="9" t="s">
        <v>2</v>
      </c>
      <c r="D6" s="10" t="s">
        <v>52</v>
      </c>
      <c r="E6" s="11" t="s">
        <v>53</v>
      </c>
    </row>
    <row r="7" spans="1:5" ht="15.75" thickBot="1">
      <c r="A7" s="9"/>
      <c r="B7" s="9"/>
      <c r="C7" s="9"/>
      <c r="D7" s="12" t="s">
        <v>114</v>
      </c>
      <c r="E7" s="12" t="s">
        <v>46</v>
      </c>
    </row>
    <row r="8" spans="1:5" ht="9" customHeight="1" thickBot="1">
      <c r="A8" s="13">
        <v>1</v>
      </c>
      <c r="B8" s="13">
        <v>2</v>
      </c>
      <c r="C8" s="13"/>
      <c r="D8" s="13">
        <v>4</v>
      </c>
      <c r="E8" s="13">
        <v>5</v>
      </c>
    </row>
    <row r="9" spans="1:5" ht="19.5" customHeight="1">
      <c r="A9" s="14" t="s">
        <v>6</v>
      </c>
      <c r="B9" s="15" t="s">
        <v>54</v>
      </c>
      <c r="C9" s="14"/>
      <c r="D9" s="58">
        <v>8248972.4</v>
      </c>
      <c r="E9" s="58">
        <v>9931753.44</v>
      </c>
    </row>
    <row r="10" spans="1:5" ht="19.5" customHeight="1">
      <c r="A10" s="16" t="s">
        <v>7</v>
      </c>
      <c r="B10" s="17" t="s">
        <v>47</v>
      </c>
      <c r="C10" s="16"/>
      <c r="D10" s="62">
        <v>8484012.91</v>
      </c>
      <c r="E10" s="62">
        <v>11849167.4</v>
      </c>
    </row>
    <row r="11" spans="1:5" ht="19.5" customHeight="1">
      <c r="A11" s="16"/>
      <c r="B11" s="17" t="s">
        <v>55</v>
      </c>
      <c r="C11" s="16"/>
      <c r="D11" s="40"/>
      <c r="E11" s="40"/>
    </row>
    <row r="12" spans="1:5" ht="19.5" customHeight="1" thickBot="1">
      <c r="A12" s="18"/>
      <c r="B12" s="19" t="s">
        <v>56</v>
      </c>
      <c r="C12" s="18"/>
      <c r="D12" s="62">
        <f>SUM(D9-D10)</f>
        <v>-235040.50999999978</v>
      </c>
      <c r="E12" s="62">
        <f>SUM(E10-E9)</f>
        <v>1917413.960000001</v>
      </c>
    </row>
    <row r="13" spans="1:5" ht="19.5" customHeight="1" thickBot="1">
      <c r="A13" s="8" t="s">
        <v>5</v>
      </c>
      <c r="B13" s="20" t="s">
        <v>57</v>
      </c>
      <c r="C13" s="21"/>
      <c r="D13" s="63">
        <f>SUM(D14-D24)</f>
        <v>235040.51</v>
      </c>
      <c r="E13" s="63">
        <f>SUM(E14-E24)</f>
        <v>1917413.96</v>
      </c>
    </row>
    <row r="14" spans="1:5" ht="19.5" customHeight="1" thickBot="1">
      <c r="A14" s="91" t="s">
        <v>18</v>
      </c>
      <c r="B14" s="92"/>
      <c r="C14" s="22"/>
      <c r="D14" s="64">
        <f>SUM(D15:D23)</f>
        <v>837040.51</v>
      </c>
      <c r="E14" s="64">
        <f>SUM(E15:E16)</f>
        <v>2638413.96</v>
      </c>
    </row>
    <row r="15" spans="1:5" ht="19.5" customHeight="1">
      <c r="A15" s="23" t="s">
        <v>6</v>
      </c>
      <c r="B15" s="24" t="s">
        <v>12</v>
      </c>
      <c r="C15" s="23" t="s">
        <v>19</v>
      </c>
      <c r="D15" s="65">
        <v>682556</v>
      </c>
      <c r="E15" s="65">
        <v>2542148</v>
      </c>
    </row>
    <row r="16" spans="1:5" ht="19.5" customHeight="1">
      <c r="A16" s="16" t="s">
        <v>7</v>
      </c>
      <c r="B16" s="17" t="s">
        <v>13</v>
      </c>
      <c r="C16" s="16" t="s">
        <v>19</v>
      </c>
      <c r="D16" s="62">
        <v>117444</v>
      </c>
      <c r="E16" s="62">
        <v>96265.96</v>
      </c>
    </row>
    <row r="17" spans="1:5" ht="49.5" customHeight="1">
      <c r="A17" s="16" t="s">
        <v>8</v>
      </c>
      <c r="B17" s="25" t="s">
        <v>58</v>
      </c>
      <c r="C17" s="16" t="s">
        <v>38</v>
      </c>
      <c r="D17" s="62"/>
      <c r="E17" s="62"/>
    </row>
    <row r="18" spans="1:5" ht="19.5" customHeight="1">
      <c r="A18" s="16" t="s">
        <v>1</v>
      </c>
      <c r="B18" s="17" t="s">
        <v>21</v>
      </c>
      <c r="C18" s="16" t="s">
        <v>39</v>
      </c>
      <c r="D18" s="62"/>
      <c r="E18" s="62"/>
    </row>
    <row r="19" spans="1:5" ht="19.5" customHeight="1">
      <c r="A19" s="16" t="s">
        <v>11</v>
      </c>
      <c r="B19" s="17" t="s">
        <v>59</v>
      </c>
      <c r="C19" s="16" t="s">
        <v>40</v>
      </c>
      <c r="D19" s="62"/>
      <c r="E19" s="62"/>
    </row>
    <row r="20" spans="1:5" ht="19.5" customHeight="1">
      <c r="A20" s="16" t="s">
        <v>14</v>
      </c>
      <c r="B20" s="17" t="s">
        <v>15</v>
      </c>
      <c r="C20" s="16" t="s">
        <v>20</v>
      </c>
      <c r="D20" s="62"/>
      <c r="E20" s="62"/>
    </row>
    <row r="21" spans="1:5" ht="19.5" customHeight="1">
      <c r="A21" s="16" t="s">
        <v>17</v>
      </c>
      <c r="B21" s="17" t="s">
        <v>60</v>
      </c>
      <c r="C21" s="16" t="s">
        <v>24</v>
      </c>
      <c r="D21" s="62"/>
      <c r="E21" s="62"/>
    </row>
    <row r="22" spans="1:5" ht="19.5" customHeight="1">
      <c r="A22" s="16" t="s">
        <v>23</v>
      </c>
      <c r="B22" s="17" t="s">
        <v>37</v>
      </c>
      <c r="C22" s="16" t="s">
        <v>61</v>
      </c>
      <c r="D22" s="62"/>
      <c r="E22" s="62"/>
    </row>
    <row r="23" spans="1:5" ht="19.5" customHeight="1" thickBot="1">
      <c r="A23" s="14" t="s">
        <v>35</v>
      </c>
      <c r="B23" s="15" t="s">
        <v>36</v>
      </c>
      <c r="C23" s="14" t="s">
        <v>22</v>
      </c>
      <c r="D23" s="58">
        <v>37040.51</v>
      </c>
      <c r="E23" s="58"/>
    </row>
    <row r="24" spans="1:5" ht="19.5" customHeight="1" thickBot="1">
      <c r="A24" s="91" t="s">
        <v>62</v>
      </c>
      <c r="B24" s="92"/>
      <c r="C24" s="22"/>
      <c r="D24" s="64">
        <f>SUM(D25:D32)</f>
        <v>602000</v>
      </c>
      <c r="E24" s="64">
        <f>SUM(E25:E32)</f>
        <v>721000</v>
      </c>
    </row>
    <row r="25" spans="1:5" ht="19.5" customHeight="1">
      <c r="A25" s="26" t="s">
        <v>6</v>
      </c>
      <c r="B25" s="27" t="s">
        <v>41</v>
      </c>
      <c r="C25" s="26" t="s">
        <v>26</v>
      </c>
      <c r="D25" s="66">
        <v>297000</v>
      </c>
      <c r="E25" s="66">
        <v>720000</v>
      </c>
    </row>
    <row r="26" spans="1:5" ht="19.5" customHeight="1">
      <c r="A26" s="16" t="s">
        <v>7</v>
      </c>
      <c r="B26" s="17" t="s">
        <v>25</v>
      </c>
      <c r="C26" s="16" t="s">
        <v>26</v>
      </c>
      <c r="D26" s="62">
        <v>305000</v>
      </c>
      <c r="E26" s="62">
        <v>1000</v>
      </c>
    </row>
    <row r="27" spans="1:5" ht="49.5" customHeight="1">
      <c r="A27" s="16" t="s">
        <v>8</v>
      </c>
      <c r="B27" s="25" t="s">
        <v>63</v>
      </c>
      <c r="C27" s="16" t="s">
        <v>45</v>
      </c>
      <c r="D27" s="62"/>
      <c r="E27" s="62"/>
    </row>
    <row r="28" spans="1:5" ht="19.5" customHeight="1">
      <c r="A28" s="16" t="s">
        <v>1</v>
      </c>
      <c r="B28" s="17" t="s">
        <v>42</v>
      </c>
      <c r="C28" s="16" t="s">
        <v>34</v>
      </c>
      <c r="D28" s="62"/>
      <c r="E28" s="62"/>
    </row>
    <row r="29" spans="1:5" ht="19.5" customHeight="1">
      <c r="A29" s="16" t="s">
        <v>11</v>
      </c>
      <c r="B29" s="17" t="s">
        <v>43</v>
      </c>
      <c r="C29" s="16" t="s">
        <v>28</v>
      </c>
      <c r="D29" s="62"/>
      <c r="E29" s="62"/>
    </row>
    <row r="30" spans="1:5" ht="19.5" customHeight="1">
      <c r="A30" s="16" t="s">
        <v>14</v>
      </c>
      <c r="B30" s="17" t="s">
        <v>16</v>
      </c>
      <c r="C30" s="16" t="s">
        <v>29</v>
      </c>
      <c r="D30" s="62"/>
      <c r="E30" s="62"/>
    </row>
    <row r="31" spans="1:5" ht="19.5" customHeight="1">
      <c r="A31" s="16" t="s">
        <v>17</v>
      </c>
      <c r="B31" s="28" t="s">
        <v>44</v>
      </c>
      <c r="C31" s="29" t="s">
        <v>30</v>
      </c>
      <c r="D31" s="67"/>
      <c r="E31" s="67"/>
    </row>
    <row r="32" spans="1:5" ht="19.5" customHeight="1" thickBot="1">
      <c r="A32" s="30" t="s">
        <v>23</v>
      </c>
      <c r="B32" s="31" t="s">
        <v>31</v>
      </c>
      <c r="C32" s="30" t="s">
        <v>27</v>
      </c>
      <c r="D32" s="68"/>
      <c r="E32" s="68"/>
    </row>
    <row r="33" spans="1:5" ht="19.5" customHeight="1">
      <c r="A33" s="3"/>
      <c r="B33" s="4"/>
      <c r="C33" s="4"/>
      <c r="D33" s="4"/>
      <c r="E33" s="4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</sheetData>
  <mergeCells count="5">
    <mergeCell ref="A1:E1"/>
    <mergeCell ref="D5:E5"/>
    <mergeCell ref="A14:B14"/>
    <mergeCell ref="A24:B24"/>
    <mergeCell ref="A2:E2"/>
  </mergeCells>
  <printOptions horizontalCentered="1" verticalCentered="1"/>
  <pageMargins left="0.1968503937007874" right="0.3937007874015748" top="0.5905511811023623" bottom="0.3937007874015748" header="0.5118110236220472" footer="0.5118110236220472"/>
  <pageSetup horizontalDpi="300" verticalDpi="300" orientation="landscape" paperSize="9" scale="80" r:id="rId1"/>
  <headerFooter alignWithMargins="0">
    <oddHeader>&amp;R&amp;"Arial CE,Kursywa"&amp;8Załącznik
do uchwały Rady Gminy
nr XXVII/142/2009 z dnia 04.02.09r.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2">
      <selection activeCell="C10" sqref="C10"/>
    </sheetView>
  </sheetViews>
  <sheetFormatPr defaultColWidth="9.00390625" defaultRowHeight="12.75"/>
  <cols>
    <col min="1" max="1" width="4.75390625" style="0" customWidth="1"/>
    <col min="2" max="2" width="29.00390625" style="0" customWidth="1"/>
    <col min="3" max="3" width="15.625" style="0" bestFit="1" customWidth="1"/>
    <col min="4" max="4" width="12.875" style="0" customWidth="1"/>
    <col min="5" max="7" width="12.375" style="0" customWidth="1"/>
    <col min="8" max="8" width="12.125" style="0" customWidth="1"/>
    <col min="9" max="9" width="12.25390625" style="0" customWidth="1"/>
    <col min="10" max="10" width="12.125" style="0" customWidth="1"/>
  </cols>
  <sheetData>
    <row r="1" spans="1:9" ht="18">
      <c r="A1" s="93" t="s">
        <v>116</v>
      </c>
      <c r="B1" s="93"/>
      <c r="C1" s="93"/>
      <c r="D1" s="93"/>
      <c r="E1" s="93"/>
      <c r="F1" s="93"/>
      <c r="G1" s="94"/>
      <c r="H1" s="94"/>
      <c r="I1" s="94"/>
    </row>
    <row r="2" spans="1:6" ht="18">
      <c r="A2" s="5"/>
      <c r="B2" s="5"/>
      <c r="C2" s="5"/>
      <c r="D2" s="5"/>
      <c r="E2" s="5"/>
      <c r="F2" s="5"/>
    </row>
    <row r="3" spans="2:10" ht="13.5" thickBot="1">
      <c r="B3" s="1"/>
      <c r="C3" s="1"/>
      <c r="D3" s="1"/>
      <c r="E3" s="1"/>
      <c r="H3" s="6"/>
      <c r="J3" s="6" t="s">
        <v>33</v>
      </c>
    </row>
    <row r="4" spans="1:10" ht="15.75" customHeight="1" thickBot="1">
      <c r="A4" s="32"/>
      <c r="B4" s="8"/>
      <c r="C4" s="8" t="s">
        <v>52</v>
      </c>
      <c r="D4" s="80" t="s">
        <v>64</v>
      </c>
      <c r="E4" s="95"/>
      <c r="F4" s="95"/>
      <c r="G4" s="95"/>
      <c r="H4" s="95"/>
      <c r="I4" s="95"/>
      <c r="J4" s="96"/>
    </row>
    <row r="5" spans="1:10" ht="15.75" customHeight="1">
      <c r="A5" s="33"/>
      <c r="B5" s="9" t="s">
        <v>65</v>
      </c>
      <c r="C5" s="9" t="s">
        <v>66</v>
      </c>
      <c r="D5" s="33"/>
      <c r="E5" s="33"/>
      <c r="F5" s="33"/>
      <c r="G5" s="33"/>
      <c r="H5" s="33"/>
      <c r="I5" s="33"/>
      <c r="J5" s="33"/>
    </row>
    <row r="6" spans="1:10" ht="15.75" customHeight="1">
      <c r="A6" s="9" t="s">
        <v>50</v>
      </c>
      <c r="B6" s="9" t="s">
        <v>67</v>
      </c>
      <c r="C6" s="9" t="s">
        <v>68</v>
      </c>
      <c r="D6" s="9">
        <v>2009</v>
      </c>
      <c r="E6" s="9">
        <v>2010</v>
      </c>
      <c r="F6" s="9">
        <v>2011</v>
      </c>
      <c r="G6" s="9">
        <v>2012</v>
      </c>
      <c r="H6" s="9">
        <v>2013</v>
      </c>
      <c r="I6" s="9">
        <v>2014</v>
      </c>
      <c r="J6" s="9">
        <v>2015</v>
      </c>
    </row>
    <row r="7" spans="1:10" ht="15.75" customHeight="1">
      <c r="A7" s="33"/>
      <c r="B7" s="34"/>
      <c r="C7" s="9" t="s">
        <v>117</v>
      </c>
      <c r="D7" s="33"/>
      <c r="E7" s="33"/>
      <c r="F7" s="33"/>
      <c r="G7" s="33"/>
      <c r="H7" s="33"/>
      <c r="I7" s="33"/>
      <c r="J7" s="33"/>
    </row>
    <row r="8" spans="1:10" ht="15.75" customHeight="1" thickBot="1">
      <c r="A8" s="33"/>
      <c r="B8" s="35"/>
      <c r="C8" s="9">
        <v>95178.12</v>
      </c>
      <c r="D8" s="36"/>
      <c r="E8" s="36"/>
      <c r="F8" s="36"/>
      <c r="G8" s="36"/>
      <c r="H8" s="36"/>
      <c r="I8" s="36"/>
      <c r="J8" s="36"/>
    </row>
    <row r="9" spans="1:10" ht="7.5" customHeight="1" thickBot="1">
      <c r="A9" s="13">
        <v>1</v>
      </c>
      <c r="B9" s="13">
        <v>2</v>
      </c>
      <c r="C9" s="13"/>
      <c r="D9" s="13">
        <v>4</v>
      </c>
      <c r="E9" s="13">
        <v>5</v>
      </c>
      <c r="F9" s="13">
        <v>6</v>
      </c>
      <c r="G9" s="13">
        <v>6</v>
      </c>
      <c r="H9" s="13">
        <v>6</v>
      </c>
      <c r="I9" s="13">
        <v>6</v>
      </c>
      <c r="J9" s="13">
        <v>6</v>
      </c>
    </row>
    <row r="10" spans="1:10" ht="19.5" customHeight="1">
      <c r="A10" s="37" t="s">
        <v>6</v>
      </c>
      <c r="B10" s="74" t="s">
        <v>69</v>
      </c>
      <c r="C10" s="59"/>
      <c r="D10" s="59"/>
      <c r="E10" s="59"/>
      <c r="F10" s="59"/>
      <c r="G10" s="59"/>
      <c r="H10" s="59"/>
      <c r="I10" s="59"/>
      <c r="J10" s="59"/>
    </row>
    <row r="11" spans="1:10" ht="19.5" customHeight="1">
      <c r="A11" s="39" t="s">
        <v>7</v>
      </c>
      <c r="B11" s="75" t="s">
        <v>12</v>
      </c>
      <c r="C11" s="60">
        <v>2916501</v>
      </c>
      <c r="D11" s="60">
        <f>SUM(C11-120000-300000-90000-60000-150000+2542148)</f>
        <v>4738649</v>
      </c>
      <c r="E11" s="60">
        <f>SUM(D11-156000-240000-77013-60000-150000-72000-48000-60000)</f>
        <v>3875636</v>
      </c>
      <c r="F11" s="60">
        <f>SUM(E11-180000-212803-60000-210000-72000-48000-60000)</f>
        <v>3032833</v>
      </c>
      <c r="G11" s="60">
        <f>SUM(F11-678129-172556-72000-48000-60000)</f>
        <v>2002148</v>
      </c>
      <c r="H11" s="60">
        <f>SUM(G11-360000-356000-180000)</f>
        <v>1106148</v>
      </c>
      <c r="I11" s="60">
        <f>SUM(H11-124000-540000)</f>
        <v>442148</v>
      </c>
      <c r="J11" s="60">
        <f>SUM(I11-442148)</f>
        <v>0</v>
      </c>
    </row>
    <row r="12" spans="1:10" ht="19.5" customHeight="1">
      <c r="A12" s="39" t="s">
        <v>8</v>
      </c>
      <c r="B12" s="75" t="s">
        <v>13</v>
      </c>
      <c r="C12" s="60"/>
      <c r="D12" s="60">
        <v>95265.96</v>
      </c>
      <c r="E12" s="60">
        <f>SUM(D12-30000)</f>
        <v>65265.96000000001</v>
      </c>
      <c r="F12" s="60">
        <f>SUM(E12-65265.96)</f>
        <v>7.275957614183426E-12</v>
      </c>
      <c r="G12" s="60"/>
      <c r="H12" s="60"/>
      <c r="I12" s="60"/>
      <c r="J12" s="60"/>
    </row>
    <row r="13" spans="1:10" ht="19.5" customHeight="1">
      <c r="A13" s="39" t="s">
        <v>1</v>
      </c>
      <c r="B13" s="75" t="s">
        <v>70</v>
      </c>
      <c r="C13" s="60"/>
      <c r="D13" s="60"/>
      <c r="E13" s="60"/>
      <c r="F13" s="60"/>
      <c r="G13" s="60"/>
      <c r="H13" s="60"/>
      <c r="I13" s="60"/>
      <c r="J13" s="60"/>
    </row>
    <row r="14" spans="1:10" ht="19.5" customHeight="1">
      <c r="A14" s="37" t="s">
        <v>11</v>
      </c>
      <c r="B14" s="75" t="s">
        <v>71</v>
      </c>
      <c r="C14" s="60"/>
      <c r="D14" s="60"/>
      <c r="E14" s="60"/>
      <c r="F14" s="60"/>
      <c r="G14" s="60"/>
      <c r="H14" s="60"/>
      <c r="I14" s="60"/>
      <c r="J14" s="60"/>
    </row>
    <row r="15" spans="1:10" ht="19.5" customHeight="1">
      <c r="A15" s="37"/>
      <c r="B15" s="75" t="s">
        <v>72</v>
      </c>
      <c r="C15" s="60"/>
      <c r="D15" s="60"/>
      <c r="E15" s="60"/>
      <c r="F15" s="60"/>
      <c r="G15" s="60"/>
      <c r="H15" s="60"/>
      <c r="I15" s="60"/>
      <c r="J15" s="60"/>
    </row>
    <row r="16" spans="1:10" ht="19.5" customHeight="1">
      <c r="A16" s="37"/>
      <c r="B16" s="75" t="s">
        <v>73</v>
      </c>
      <c r="C16" s="60"/>
      <c r="D16" s="60"/>
      <c r="E16" s="60"/>
      <c r="F16" s="60"/>
      <c r="G16" s="60"/>
      <c r="H16" s="60"/>
      <c r="I16" s="60"/>
      <c r="J16" s="60"/>
    </row>
    <row r="17" spans="1:10" ht="19.5" customHeight="1">
      <c r="A17" s="37"/>
      <c r="B17" s="76" t="s">
        <v>74</v>
      </c>
      <c r="C17" s="60"/>
      <c r="D17" s="60"/>
      <c r="E17" s="60"/>
      <c r="F17" s="60"/>
      <c r="G17" s="60"/>
      <c r="H17" s="60"/>
      <c r="I17" s="60"/>
      <c r="J17" s="60"/>
    </row>
    <row r="18" spans="1:10" ht="19.5" customHeight="1">
      <c r="A18" s="37"/>
      <c r="B18" s="76" t="s">
        <v>75</v>
      </c>
      <c r="C18" s="60"/>
      <c r="D18" s="60"/>
      <c r="E18" s="60"/>
      <c r="F18" s="60"/>
      <c r="G18" s="60"/>
      <c r="H18" s="60"/>
      <c r="I18" s="60"/>
      <c r="J18" s="60"/>
    </row>
    <row r="19" spans="1:10" ht="19.5" customHeight="1">
      <c r="A19" s="37"/>
      <c r="B19" s="76" t="s">
        <v>76</v>
      </c>
      <c r="C19" s="60"/>
      <c r="D19" s="60"/>
      <c r="E19" s="60"/>
      <c r="F19" s="60"/>
      <c r="G19" s="60"/>
      <c r="H19" s="60"/>
      <c r="I19" s="60"/>
      <c r="J19" s="60"/>
    </row>
    <row r="20" spans="1:10" ht="19.5" customHeight="1">
      <c r="A20" s="41"/>
      <c r="B20" s="76" t="s">
        <v>77</v>
      </c>
      <c r="C20" s="60"/>
      <c r="D20" s="60"/>
      <c r="E20" s="60"/>
      <c r="F20" s="60"/>
      <c r="G20" s="60"/>
      <c r="H20" s="60"/>
      <c r="I20" s="60"/>
      <c r="J20" s="60"/>
    </row>
    <row r="21" spans="1:10" ht="19.5" customHeight="1">
      <c r="A21" s="42" t="s">
        <v>14</v>
      </c>
      <c r="B21" s="77" t="s">
        <v>48</v>
      </c>
      <c r="C21" s="61">
        <v>8062869.71</v>
      </c>
      <c r="D21" s="61">
        <f>SUM(3!E9)</f>
        <v>9931753.44</v>
      </c>
      <c r="E21" s="61">
        <f>SUM(zal!E6)</f>
        <v>9229447.58</v>
      </c>
      <c r="F21" s="61">
        <f>SUM(zal!F6)</f>
        <v>9321742.0558</v>
      </c>
      <c r="G21" s="61">
        <f>SUM(zal!G6)</f>
        <v>9414959.476358</v>
      </c>
      <c r="H21" s="61">
        <f>SUM(zal!H6)</f>
        <v>9509109.07112158</v>
      </c>
      <c r="I21" s="61">
        <f>SUM(zal!I6)</f>
        <v>9604200.161832796</v>
      </c>
      <c r="J21" s="61">
        <f>SUM(zal!J6)</f>
        <v>9700242.163451124</v>
      </c>
    </row>
    <row r="22" spans="1:10" ht="32.25" customHeight="1">
      <c r="A22" s="39" t="s">
        <v>17</v>
      </c>
      <c r="B22" s="78" t="s">
        <v>78</v>
      </c>
      <c r="C22" s="60">
        <f aca="true" t="shared" si="0" ref="C22:H22">SUM(C11:C12)</f>
        <v>2916501</v>
      </c>
      <c r="D22" s="60">
        <f t="shared" si="0"/>
        <v>4833914.96</v>
      </c>
      <c r="E22" s="60">
        <f t="shared" si="0"/>
        <v>3940901.96</v>
      </c>
      <c r="F22" s="60">
        <f t="shared" si="0"/>
        <v>3032833</v>
      </c>
      <c r="G22" s="60">
        <f t="shared" si="0"/>
        <v>2002148</v>
      </c>
      <c r="H22" s="60">
        <f t="shared" si="0"/>
        <v>1106148</v>
      </c>
      <c r="I22" s="60">
        <f>SUM(I11:I12)</f>
        <v>442148</v>
      </c>
      <c r="J22" s="60">
        <f>SUM(J11:J12)</f>
        <v>0</v>
      </c>
    </row>
    <row r="23" spans="1:10" ht="19.5" customHeight="1" thickBot="1">
      <c r="A23" s="43" t="s">
        <v>23</v>
      </c>
      <c r="B23" s="79" t="s">
        <v>79</v>
      </c>
      <c r="C23" s="55">
        <f aca="true" t="shared" si="1" ref="C23:J23">SUM(C22/C21)</f>
        <v>0.3617199712879895</v>
      </c>
      <c r="D23" s="55">
        <f t="shared" si="1"/>
        <v>0.4867131457906994</v>
      </c>
      <c r="E23" s="55">
        <f t="shared" si="1"/>
        <v>0.42699218190911487</v>
      </c>
      <c r="F23" s="55">
        <f t="shared" si="1"/>
        <v>0.32535045293523945</v>
      </c>
      <c r="G23" s="55">
        <f t="shared" si="1"/>
        <v>0.21265604010592015</v>
      </c>
      <c r="H23" s="55">
        <f t="shared" si="1"/>
        <v>0.11632509331071665</v>
      </c>
      <c r="I23" s="55">
        <f t="shared" si="1"/>
        <v>0.046036941395401286</v>
      </c>
      <c r="J23" s="55">
        <f t="shared" si="1"/>
        <v>0</v>
      </c>
    </row>
    <row r="24" spans="1:6" ht="12.75">
      <c r="A24" s="1"/>
      <c r="B24" s="1"/>
      <c r="C24" s="1"/>
      <c r="D24" s="1"/>
      <c r="E24" s="1"/>
      <c r="F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  <row r="30" spans="1:6" ht="12.75">
      <c r="A30" s="1"/>
      <c r="B30" s="1"/>
      <c r="C30" s="1"/>
      <c r="D30" s="1"/>
      <c r="E30" s="1"/>
      <c r="F30" s="1"/>
    </row>
  </sheetData>
  <mergeCells count="2">
    <mergeCell ref="A1:I1"/>
    <mergeCell ref="D4:J4"/>
  </mergeCells>
  <printOptions horizontalCentered="1" verticalCentered="1"/>
  <pageMargins left="0.1968503937007874" right="0.3937007874015748" top="0.5905511811023623" bottom="0.3937007874015748" header="0.5118110236220472" footer="0.5118110236220472"/>
  <pageSetup horizontalDpi="300" verticalDpi="300" orientation="landscape" paperSize="9" scale="80" r:id="rId1"/>
  <headerFooter alignWithMargins="0">
    <oddHeader>&amp;R&amp;"Arial CE,Kursywa"&amp;8Załącznik
do uchwały Rady Gminy
nr XXVII/142/2009 z dnia 04.02.09r.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Urzędnik</cp:lastModifiedBy>
  <cp:lastPrinted>2009-02-06T08:41:58Z</cp:lastPrinted>
  <dcterms:created xsi:type="dcterms:W3CDTF">1998-12-09T13:02:10Z</dcterms:created>
  <dcterms:modified xsi:type="dcterms:W3CDTF">2009-02-06T13:29:46Z</dcterms:modified>
  <cp:category/>
  <cp:version/>
  <cp:contentType/>
  <cp:contentStatus/>
</cp:coreProperties>
</file>