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85" activeTab="0"/>
  </bookViews>
  <sheets>
    <sheet name="8a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<sst xmlns="http://schemas.openxmlformats.org/spreadsheetml/2006/main" count="59" uniqueCount="46">
  <si>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w złotych</t>
  </si>
  <si>
    <t>1.</t>
  </si>
  <si>
    <t>2.</t>
  </si>
  <si>
    <t>3.</t>
  </si>
  <si>
    <t>L.p.</t>
  </si>
  <si>
    <t>I.</t>
  </si>
  <si>
    <t>Wykup papierów wartościowych</t>
  </si>
  <si>
    <t>Wyszczególnienie</t>
  </si>
  <si>
    <t>Plan na 2010 r.</t>
  </si>
  <si>
    <t>II.</t>
  </si>
  <si>
    <t>III.</t>
  </si>
  <si>
    <t>IV.</t>
  </si>
  <si>
    <t>Lata spłaty kredytu/pożyczki</t>
  </si>
  <si>
    <t>Dochody ogółem:(A+B+C)</t>
  </si>
  <si>
    <t>A.</t>
  </si>
  <si>
    <t>Dochody własne, w tym:</t>
  </si>
  <si>
    <t>z majątku jednostki</t>
  </si>
  <si>
    <t>z udziału w podatkach</t>
  </si>
  <si>
    <t>B.</t>
  </si>
  <si>
    <t>Subwencje</t>
  </si>
  <si>
    <t>C.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</si>
  <si>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</si>
  <si>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</si>
  <si>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</si>
  <si>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</si>
  <si>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</si>
  <si>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</si>
  <si>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</si>
  <si>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</si>
  <si>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</si>
  <si>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</si>
  <si>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</si>
  <si>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</si>
  <si>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</si>
  <si>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</si>
  <si>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</si>
  <si>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</si>
  <si>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</si>
  <si>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Prognozowana sytuacja finansowa gminy w latach spłaty długu</t>
  </si>
  <si>
    <t>Wykonanie w 2009 r.</t>
  </si>
  <si>
    <t>z opłat i różnych dochodów</t>
  </si>
  <si>
    <t>Dotacje celowe oraz środki z UE</t>
  </si>
  <si>
    <t xml:space="preserve">Dług/dochody (%) </t>
  </si>
  <si>
    <t xml:space="preserve">Spłaty kredytów, pożyczek do dochodów (%) </t>
  </si>
  <si>
    <t xml:space="preserve">Dług/dochody po wyłączeniach (%) </t>
  </si>
  <si>
    <t>Spłaty kredytów, pożyczek do dochodów po wyłączeniach (%)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</si>
</sst>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_ ;\-#,##0.00\ "/>
    <numFmt numFmtId="166" formatCode="#,##0.00\ _z_ł"/>
    <numFmt numFmtId="167" formatCode="#,##0.0\ _z_ł"/>
    <numFmt numFmtId="168" formatCode="#,##0\ _z_ł"/>
  </numFmts>
  <fonts count="10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top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10" fontId="0" fillId="0" borderId="4" xfId="0" applyNumberFormat="1" applyFont="1" applyBorder="1" applyAlignment="1">
      <alignment vertical="center"/>
    </xf>
    <xf numFmtId="10" fontId="0" fillId="0" borderId="4" xfId="0" applyNumberForma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0" fontId="0" fillId="0" borderId="1" xfId="0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5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vertical="center" wrapText="1"/>
    </xf>
    <xf numFmtId="10" fontId="0" fillId="0" borderId="5" xfId="0" applyNumberFormat="1" applyFont="1" applyBorder="1" applyAlignment="1">
      <alignment vertical="center"/>
    </xf>
    <xf numFmtId="10" fontId="0" fillId="0" borderId="5" xfId="0" applyNumberForma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4" fontId="0" fillId="0" borderId="1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F15">
      <selection activeCell="O23" sqref="O23"/>
    </sheetView>
  </sheetViews>
  <sheetFormatPr defaultColWidth="9.00390625" defaultRowHeight="12.75"/>
  <cols>
    <col min="1" max="1" width="6.875" style="1" customWidth="1"/>
    <col min="2" max="2" width="47.00390625" style="1" customWidth="1"/>
    <col min="3" max="3" width="16.75390625" style="1" customWidth="1"/>
    <col min="4" max="4" width="16.25390625" style="1" customWidth="1"/>
    <col min="5" max="5" width="14.625" style="1" customWidth="1"/>
    <col min="6" max="6" width="15.625" style="1" customWidth="1"/>
    <col min="7" max="7" width="14.625" style="1" customWidth="1"/>
    <col min="8" max="8" width="13.00390625" style="1" customWidth="1"/>
    <col min="9" max="9" width="14.25390625" style="1" customWidth="1"/>
    <col min="10" max="10" width="0" style="1" hidden="1" customWidth="1"/>
    <col min="11" max="13" width="13.75390625" style="1" customWidth="1"/>
    <col min="14" max="15" width="13.625" style="1" customWidth="1"/>
    <col min="16" max="16384" width="9.125" style="1" customWidth="1"/>
  </cols>
  <sheetData>
    <row r="1" spans="1:10" ht="18">
      <c r="A1" s="33" t="s">
        <v>38</v>
      </c>
      <c r="B1" s="33"/>
      <c r="C1" s="33"/>
      <c r="D1" s="33"/>
      <c r="E1" s="33"/>
      <c r="F1" s="33"/>
      <c r="G1" s="33"/>
      <c r="H1" s="34"/>
      <c r="I1" s="34"/>
      <c r="J1" s="34"/>
    </row>
    <row r="2" spans="7:15" ht="13.5" thickBot="1">
      <c r="G2" s="2"/>
      <c r="J2"/>
      <c r="O2" s="2" t="s">
        <v>0</v>
      </c>
    </row>
    <row r="3" spans="1:15" ht="24.75" customHeight="1" thickBot="1">
      <c r="A3" s="35" t="s">
        <v>4</v>
      </c>
      <c r="B3" s="35" t="s">
        <v>7</v>
      </c>
      <c r="C3" s="36" t="s">
        <v>39</v>
      </c>
      <c r="D3" s="37" t="s">
        <v>8</v>
      </c>
      <c r="E3" s="38" t="s">
        <v>12</v>
      </c>
      <c r="F3" s="39"/>
      <c r="G3" s="39"/>
      <c r="H3" s="39"/>
      <c r="I3" s="39"/>
      <c r="J3" s="39"/>
      <c r="K3" s="40"/>
      <c r="L3" s="40"/>
      <c r="M3" s="40"/>
      <c r="N3" s="40"/>
      <c r="O3" s="40"/>
    </row>
    <row r="4" spans="1:15" ht="24.75" customHeight="1" thickBot="1">
      <c r="A4" s="35"/>
      <c r="B4" s="35"/>
      <c r="C4" s="36"/>
      <c r="D4" s="37"/>
      <c r="E4" s="29">
        <v>2011</v>
      </c>
      <c r="F4" s="29">
        <v>2012</v>
      </c>
      <c r="G4" s="29">
        <v>2013</v>
      </c>
      <c r="H4" s="29">
        <v>2014</v>
      </c>
      <c r="I4" s="29">
        <v>2015</v>
      </c>
      <c r="J4" s="30"/>
      <c r="K4" s="29">
        <v>2016</v>
      </c>
      <c r="L4" s="29">
        <v>2017</v>
      </c>
      <c r="M4" s="29">
        <v>2018</v>
      </c>
      <c r="N4" s="29">
        <v>2019</v>
      </c>
      <c r="O4" s="29">
        <v>2020</v>
      </c>
    </row>
    <row r="5" spans="1:15" ht="7.5" customHeight="1" thickBot="1">
      <c r="A5" s="5">
        <v>1</v>
      </c>
      <c r="B5" s="5">
        <v>2</v>
      </c>
      <c r="C5" s="5">
        <v>3</v>
      </c>
      <c r="D5" s="5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/>
      <c r="K5" s="28">
        <v>10</v>
      </c>
      <c r="L5" s="28">
        <v>11</v>
      </c>
      <c r="M5" s="28">
        <v>12</v>
      </c>
      <c r="N5" s="28">
        <v>13</v>
      </c>
      <c r="O5" s="28">
        <v>14</v>
      </c>
    </row>
    <row r="6" spans="1:15" ht="15.75" customHeight="1">
      <c r="A6" s="6" t="s">
        <v>5</v>
      </c>
      <c r="B6" s="7" t="s">
        <v>13</v>
      </c>
      <c r="C6" s="8">
        <f aca="true" t="shared" si="0" ref="C6:I6">SUM(C7+C11+C12)</f>
        <v>8639489.9</v>
      </c>
      <c r="D6" s="8">
        <f t="shared" si="0"/>
        <v>9785578.22</v>
      </c>
      <c r="E6" s="8">
        <f t="shared" si="0"/>
        <v>10764136.042000001</v>
      </c>
      <c r="F6" s="8">
        <f t="shared" si="0"/>
        <v>10931257.641260002</v>
      </c>
      <c r="G6" s="8">
        <f t="shared" si="0"/>
        <v>11101834.863677802</v>
      </c>
      <c r="H6" s="8">
        <f t="shared" si="0"/>
        <v>11275955.797699936</v>
      </c>
      <c r="I6" s="8">
        <f t="shared" si="0"/>
        <v>11453711.018623851</v>
      </c>
      <c r="J6"/>
      <c r="K6" s="8">
        <f>SUM(K7+K11+K12)</f>
        <v>11682785.238996329</v>
      </c>
      <c r="L6" s="8">
        <f>SUM(L7+L11+L12)</f>
        <v>12180088.370000001</v>
      </c>
      <c r="M6" s="8">
        <f>SUM(M7+M11+M12)</f>
        <v>12180088.370000001</v>
      </c>
      <c r="N6" s="8">
        <f>SUM(N7+N11+N12)</f>
        <v>12180088.370000001</v>
      </c>
      <c r="O6" s="8">
        <f>SUM(O7+O11+O12)</f>
        <v>12180088.370000001</v>
      </c>
    </row>
    <row r="7" spans="1:15" ht="15.75" customHeight="1">
      <c r="A7" s="9" t="s">
        <v>14</v>
      </c>
      <c r="B7" s="4" t="s">
        <v>15</v>
      </c>
      <c r="C7" s="31">
        <v>2659291.96</v>
      </c>
      <c r="D7" s="10">
        <v>2703647.22</v>
      </c>
      <c r="E7" s="11">
        <f>SUM(D7*1.1)</f>
        <v>2974011.9420000003</v>
      </c>
      <c r="F7" s="11">
        <f aca="true" t="shared" si="1" ref="F7:I9">SUM(E7*1.03)</f>
        <v>3063232.3002600004</v>
      </c>
      <c r="G7" s="11">
        <f t="shared" si="1"/>
        <v>3155129.2692678003</v>
      </c>
      <c r="H7" s="11">
        <f t="shared" si="1"/>
        <v>3249783.1473458344</v>
      </c>
      <c r="I7" s="11">
        <f t="shared" si="1"/>
        <v>3347276.6417662096</v>
      </c>
      <c r="J7"/>
      <c r="K7" s="11">
        <f aca="true" t="shared" si="2" ref="K7:K12">SUM(I7*1.02)</f>
        <v>3414222.174601534</v>
      </c>
      <c r="L7" s="11">
        <v>3413843.33</v>
      </c>
      <c r="M7" s="11">
        <v>3413843.33</v>
      </c>
      <c r="N7" s="11">
        <v>3413843.33</v>
      </c>
      <c r="O7" s="11">
        <v>3413843.33</v>
      </c>
    </row>
    <row r="8" spans="1:15" ht="15.75" customHeight="1">
      <c r="A8" s="9" t="s">
        <v>1</v>
      </c>
      <c r="B8" s="4" t="s">
        <v>40</v>
      </c>
      <c r="C8" s="31">
        <v>143827.23</v>
      </c>
      <c r="D8" s="10">
        <v>51600</v>
      </c>
      <c r="E8" s="11">
        <f>SUM(D8*1.1)</f>
        <v>56760.00000000001</v>
      </c>
      <c r="F8" s="11">
        <f t="shared" si="1"/>
        <v>58462.80000000001</v>
      </c>
      <c r="G8" s="11">
        <f t="shared" si="1"/>
        <v>60216.684000000016</v>
      </c>
      <c r="H8" s="11">
        <f t="shared" si="1"/>
        <v>62023.18452000002</v>
      </c>
      <c r="I8" s="11">
        <f t="shared" si="1"/>
        <v>63883.88005560002</v>
      </c>
      <c r="J8"/>
      <c r="K8" s="11">
        <f t="shared" si="2"/>
        <v>65161.55765671202</v>
      </c>
      <c r="L8" s="11">
        <v>65161.56</v>
      </c>
      <c r="M8" s="11">
        <v>65161.56</v>
      </c>
      <c r="N8" s="11">
        <v>65161.56</v>
      </c>
      <c r="O8" s="11">
        <v>65161.56</v>
      </c>
    </row>
    <row r="9" spans="1:15" ht="15.75" customHeight="1">
      <c r="A9" s="9" t="s">
        <v>2</v>
      </c>
      <c r="B9" s="4" t="s">
        <v>16</v>
      </c>
      <c r="C9" s="31">
        <v>89280.63</v>
      </c>
      <c r="D9" s="10">
        <v>126000</v>
      </c>
      <c r="E9" s="11">
        <f>SUM(D9*1.1)</f>
        <v>138600</v>
      </c>
      <c r="F9" s="11">
        <f t="shared" si="1"/>
        <v>142758</v>
      </c>
      <c r="G9" s="11">
        <f t="shared" si="1"/>
        <v>147040.74</v>
      </c>
      <c r="H9" s="11">
        <f t="shared" si="1"/>
        <v>151451.96219999998</v>
      </c>
      <c r="I9" s="11">
        <f t="shared" si="1"/>
        <v>155995.521066</v>
      </c>
      <c r="J9"/>
      <c r="K9" s="11">
        <f t="shared" si="2"/>
        <v>159115.43148732</v>
      </c>
      <c r="L9" s="11">
        <v>159115.43</v>
      </c>
      <c r="M9" s="11">
        <v>159115.43</v>
      </c>
      <c r="N9" s="11">
        <v>159115.43</v>
      </c>
      <c r="O9" s="11">
        <v>159115.43</v>
      </c>
    </row>
    <row r="10" spans="1:15" ht="15.75" customHeight="1">
      <c r="A10" s="9" t="s">
        <v>3</v>
      </c>
      <c r="B10" s="12" t="s">
        <v>17</v>
      </c>
      <c r="C10" s="32">
        <v>508668.82</v>
      </c>
      <c r="D10" s="13">
        <v>526542</v>
      </c>
      <c r="E10" s="14">
        <f>SUM(D10*1.05)</f>
        <v>552869.1</v>
      </c>
      <c r="F10" s="14">
        <f aca="true" t="shared" si="3" ref="F10:I12">SUM(E10*1.01)</f>
        <v>558397.791</v>
      </c>
      <c r="G10" s="14">
        <f t="shared" si="3"/>
        <v>563981.76891</v>
      </c>
      <c r="H10" s="14">
        <f t="shared" si="3"/>
        <v>569621.5865991</v>
      </c>
      <c r="I10" s="14">
        <f t="shared" si="3"/>
        <v>575317.802465091</v>
      </c>
      <c r="J10"/>
      <c r="K10" s="11">
        <f t="shared" si="2"/>
        <v>586824.1585143928</v>
      </c>
      <c r="L10" s="11">
        <v>586824.16</v>
      </c>
      <c r="M10" s="11">
        <v>586824.16</v>
      </c>
      <c r="N10" s="11">
        <v>586824.16</v>
      </c>
      <c r="O10" s="11">
        <v>586824.16</v>
      </c>
    </row>
    <row r="11" spans="1:15" ht="15.75" customHeight="1">
      <c r="A11" s="9" t="s">
        <v>18</v>
      </c>
      <c r="B11" s="3" t="s">
        <v>19</v>
      </c>
      <c r="C11" s="31">
        <v>3812538</v>
      </c>
      <c r="D11" s="10">
        <v>3889311</v>
      </c>
      <c r="E11" s="11">
        <f>SUM(D11*1.1)</f>
        <v>4278242.100000001</v>
      </c>
      <c r="F11" s="11">
        <f t="shared" si="3"/>
        <v>4321024.521000001</v>
      </c>
      <c r="G11" s="11">
        <f t="shared" si="3"/>
        <v>4364234.766210001</v>
      </c>
      <c r="H11" s="11">
        <f t="shared" si="3"/>
        <v>4407877.113872101</v>
      </c>
      <c r="I11" s="11">
        <f t="shared" si="3"/>
        <v>4451955.885010822</v>
      </c>
      <c r="J11"/>
      <c r="K11" s="11">
        <f t="shared" si="2"/>
        <v>4540995.002711038</v>
      </c>
      <c r="L11" s="11">
        <v>4540995</v>
      </c>
      <c r="M11" s="11">
        <v>4540995</v>
      </c>
      <c r="N11" s="11">
        <v>4540995</v>
      </c>
      <c r="O11" s="11">
        <v>4540995</v>
      </c>
    </row>
    <row r="12" spans="1:15" ht="15.75" customHeight="1">
      <c r="A12" s="9" t="s">
        <v>20</v>
      </c>
      <c r="B12" s="4" t="s">
        <v>41</v>
      </c>
      <c r="C12" s="31">
        <v>2167659.94</v>
      </c>
      <c r="D12" s="10">
        <v>3192620</v>
      </c>
      <c r="E12" s="11">
        <f>SUM(D12*1.1)</f>
        <v>3511882.0000000005</v>
      </c>
      <c r="F12" s="11">
        <f t="shared" si="3"/>
        <v>3547000.8200000003</v>
      </c>
      <c r="G12" s="11">
        <f t="shared" si="3"/>
        <v>3582470.8282000003</v>
      </c>
      <c r="H12" s="11">
        <f t="shared" si="3"/>
        <v>3618295.5364820003</v>
      </c>
      <c r="I12" s="11">
        <f t="shared" si="3"/>
        <v>3654478.4918468203</v>
      </c>
      <c r="J12"/>
      <c r="K12" s="11">
        <f t="shared" si="2"/>
        <v>3727568.0616837568</v>
      </c>
      <c r="L12" s="11">
        <v>4225250.04</v>
      </c>
      <c r="M12" s="11">
        <v>4225250.04</v>
      </c>
      <c r="N12" s="11">
        <v>4225250.04</v>
      </c>
      <c r="O12" s="11">
        <v>4225250.04</v>
      </c>
    </row>
    <row r="13" spans="1:15" ht="15.75" customHeight="1">
      <c r="A13" s="9" t="s">
        <v>9</v>
      </c>
      <c r="B13" s="15" t="s">
        <v>21</v>
      </c>
      <c r="C13" s="16">
        <v>9506617.31</v>
      </c>
      <c r="D13" s="16">
        <v>11673588.64</v>
      </c>
      <c r="E13" s="16">
        <f>SUM(E6-E16-E20)</f>
        <v>9899067.082000002</v>
      </c>
      <c r="F13" s="16">
        <f>SUM(F6-F16-F20)</f>
        <v>9943572.641260002</v>
      </c>
      <c r="G13" s="16">
        <f>SUM(G6-G16-G20)</f>
        <v>10395834.863677802</v>
      </c>
      <c r="H13" s="16">
        <f>SUM(H6-H16-H20)</f>
        <v>10637955.797699936</v>
      </c>
      <c r="I13" s="16">
        <f>SUM(I6-I16-I20)</f>
        <v>10805711.018623851</v>
      </c>
      <c r="J13"/>
      <c r="K13" s="16">
        <f>SUM(K6-K16-K20)</f>
        <v>11263785.238996329</v>
      </c>
      <c r="L13" s="16">
        <f>SUM(L6-L16-L20)</f>
        <v>11916088.370000001</v>
      </c>
      <c r="M13" s="16">
        <f>SUM(M6-M16-M20)</f>
        <v>11820088.370000001</v>
      </c>
      <c r="N13" s="16">
        <f>SUM(N6-N16-N20)</f>
        <v>11820088.370000001</v>
      </c>
      <c r="O13" s="16">
        <f>SUM(O6-O16-O20)</f>
        <v>11799228.370000001</v>
      </c>
    </row>
    <row r="14" spans="1:15" ht="15.75" customHeight="1">
      <c r="A14" s="9" t="s">
        <v>10</v>
      </c>
      <c r="B14" s="15" t="s">
        <v>22</v>
      </c>
      <c r="C14" s="16">
        <f aca="true" t="shared" si="4" ref="C14:I14">SUM(C15+C19+C23+C24)</f>
        <v>907209.4299999999</v>
      </c>
      <c r="D14" s="16">
        <f>SUM(D15+D18+D22+D23+D24)</f>
        <v>1015013</v>
      </c>
      <c r="E14" s="16">
        <f t="shared" si="4"/>
        <v>1066068.96</v>
      </c>
      <c r="F14" s="16">
        <f t="shared" si="4"/>
        <v>1213685</v>
      </c>
      <c r="G14" s="16">
        <f t="shared" si="4"/>
        <v>901000</v>
      </c>
      <c r="H14" s="16">
        <f t="shared" si="4"/>
        <v>826000</v>
      </c>
      <c r="I14" s="16">
        <f t="shared" si="4"/>
        <v>823000</v>
      </c>
      <c r="J14"/>
      <c r="K14" s="16">
        <f>SUM(K15+K19+K23+K24)</f>
        <v>579000</v>
      </c>
      <c r="L14" s="16">
        <f>SUM(L15+L19+L23+L24)</f>
        <v>354000</v>
      </c>
      <c r="M14" s="16">
        <f>SUM(M15+M19+M23+M24)</f>
        <v>470000</v>
      </c>
      <c r="N14" s="16">
        <f>SUM(N15+N19+N23+N24)</f>
        <v>470000</v>
      </c>
      <c r="O14" s="16">
        <f>SUM(O15+O19+O23+O24)</f>
        <v>500860</v>
      </c>
    </row>
    <row r="15" spans="1:15" ht="15.75" customHeight="1">
      <c r="A15" s="9" t="s">
        <v>14</v>
      </c>
      <c r="B15" s="17" t="s">
        <v>23</v>
      </c>
      <c r="C15" s="10">
        <f aca="true" t="shared" si="5" ref="C15:I15">SUM(C16:C18)</f>
        <v>907209.4299999999</v>
      </c>
      <c r="D15" s="11">
        <f>SUM(D16+D20)</f>
        <v>815013</v>
      </c>
      <c r="E15" s="11">
        <f t="shared" si="5"/>
        <v>1060068.96</v>
      </c>
      <c r="F15" s="11">
        <f t="shared" si="5"/>
        <v>1207685</v>
      </c>
      <c r="G15" s="11">
        <f t="shared" si="5"/>
        <v>790000</v>
      </c>
      <c r="H15" s="11">
        <f t="shared" si="5"/>
        <v>654000</v>
      </c>
      <c r="I15" s="11">
        <f t="shared" si="5"/>
        <v>690000</v>
      </c>
      <c r="J15"/>
      <c r="K15" s="11">
        <f>SUM(K16:K18)</f>
        <v>335000</v>
      </c>
      <c r="L15" s="11">
        <f>SUM(L16:L18)</f>
        <v>0</v>
      </c>
      <c r="M15" s="11">
        <f>SUM(M16:M18)</f>
        <v>0</v>
      </c>
      <c r="N15" s="11">
        <f>SUM(N16:N18)</f>
        <v>0</v>
      </c>
      <c r="O15" s="11">
        <f>SUM(O16:O18)</f>
        <v>0</v>
      </c>
    </row>
    <row r="16" spans="1:15" ht="15.75" customHeight="1">
      <c r="A16" s="9" t="s">
        <v>1</v>
      </c>
      <c r="B16" s="4" t="s">
        <v>24</v>
      </c>
      <c r="C16" s="10">
        <v>721000</v>
      </c>
      <c r="D16" s="11">
        <v>815013</v>
      </c>
      <c r="E16" s="11">
        <v>860068.96</v>
      </c>
      <c r="F16" s="11">
        <v>982685</v>
      </c>
      <c r="G16" s="11">
        <v>610000</v>
      </c>
      <c r="H16" s="11">
        <v>494000</v>
      </c>
      <c r="I16" s="11">
        <v>540000</v>
      </c>
      <c r="J16"/>
      <c r="K16" s="11">
        <v>215000</v>
      </c>
      <c r="L16" s="11">
        <v>0</v>
      </c>
      <c r="M16" s="11">
        <v>0</v>
      </c>
      <c r="N16" s="11">
        <v>0</v>
      </c>
      <c r="O16" s="11">
        <v>0</v>
      </c>
    </row>
    <row r="17" spans="1:15" ht="51">
      <c r="A17" s="9" t="s">
        <v>2</v>
      </c>
      <c r="B17" s="17" t="s">
        <v>25</v>
      </c>
      <c r="C17" s="10">
        <v>0</v>
      </c>
      <c r="D17" s="11">
        <v>0</v>
      </c>
      <c r="E17" s="11"/>
      <c r="F17" s="11">
        <v>0</v>
      </c>
      <c r="G17" s="11">
        <v>0</v>
      </c>
      <c r="H17" s="11">
        <v>0</v>
      </c>
      <c r="I17" s="11">
        <v>0</v>
      </c>
      <c r="J17"/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15.75" customHeight="1">
      <c r="A18" s="9" t="s">
        <v>3</v>
      </c>
      <c r="B18" s="4" t="s">
        <v>26</v>
      </c>
      <c r="C18" s="10">
        <v>186209.43</v>
      </c>
      <c r="D18" s="18">
        <v>200000</v>
      </c>
      <c r="E18" s="18">
        <v>200000</v>
      </c>
      <c r="F18" s="18">
        <v>225000</v>
      </c>
      <c r="G18" s="18">
        <v>180000</v>
      </c>
      <c r="H18" s="18">
        <v>160000</v>
      </c>
      <c r="I18" s="18">
        <v>150000</v>
      </c>
      <c r="J18"/>
      <c r="K18" s="18">
        <v>120000</v>
      </c>
      <c r="L18" s="18">
        <v>0</v>
      </c>
      <c r="M18" s="18">
        <v>0</v>
      </c>
      <c r="N18" s="18">
        <v>0</v>
      </c>
      <c r="O18" s="18">
        <v>0</v>
      </c>
    </row>
    <row r="19" spans="1:15" ht="15.75" customHeight="1">
      <c r="A19" s="9" t="s">
        <v>18</v>
      </c>
      <c r="B19" s="17" t="s">
        <v>27</v>
      </c>
      <c r="C19" s="10"/>
      <c r="D19" s="11">
        <v>0</v>
      </c>
      <c r="E19" s="11">
        <f>SUM(E20:E22)</f>
        <v>6000</v>
      </c>
      <c r="F19" s="11">
        <f>SUM(F20:F22)</f>
        <v>6000</v>
      </c>
      <c r="G19" s="11">
        <f>SUM(G20:G22)</f>
        <v>111000</v>
      </c>
      <c r="H19" s="11">
        <f>SUM(H20:H22)</f>
        <v>172000</v>
      </c>
      <c r="I19" s="11">
        <f>SUM(I20:I22)</f>
        <v>133000</v>
      </c>
      <c r="J19"/>
      <c r="K19" s="11">
        <f>SUM(K20:K22)</f>
        <v>244000</v>
      </c>
      <c r="L19" s="11">
        <f>SUM(L20:L22)</f>
        <v>354000</v>
      </c>
      <c r="M19" s="11">
        <f>SUM(M20:M22)</f>
        <v>470000</v>
      </c>
      <c r="N19" s="11">
        <f>SUM(N20:N22)</f>
        <v>470000</v>
      </c>
      <c r="O19" s="11">
        <f>SUM(O20:O22)</f>
        <v>500860</v>
      </c>
    </row>
    <row r="20" spans="1:15" ht="15.75" customHeight="1">
      <c r="A20" s="9" t="s">
        <v>1</v>
      </c>
      <c r="B20" s="4" t="s">
        <v>24</v>
      </c>
      <c r="C20" s="10">
        <v>0</v>
      </c>
      <c r="D20" s="11">
        <v>0</v>
      </c>
      <c r="E20" s="11">
        <v>5000</v>
      </c>
      <c r="F20" s="11">
        <v>5000</v>
      </c>
      <c r="G20" s="11">
        <v>96000</v>
      </c>
      <c r="H20" s="11">
        <v>144000</v>
      </c>
      <c r="I20" s="11">
        <v>108000</v>
      </c>
      <c r="J20"/>
      <c r="K20" s="11">
        <v>204000</v>
      </c>
      <c r="L20" s="11">
        <v>264000</v>
      </c>
      <c r="M20" s="11">
        <v>360000</v>
      </c>
      <c r="N20" s="11">
        <v>360000</v>
      </c>
      <c r="O20" s="11">
        <v>380860</v>
      </c>
    </row>
    <row r="21" spans="1:15" ht="51">
      <c r="A21" s="9" t="s">
        <v>2</v>
      </c>
      <c r="B21" s="17" t="s">
        <v>25</v>
      </c>
      <c r="C21" s="10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/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6.5" customHeight="1">
      <c r="A22" s="9" t="s">
        <v>3</v>
      </c>
      <c r="B22" s="4" t="s">
        <v>26</v>
      </c>
      <c r="C22" s="10">
        <v>0</v>
      </c>
      <c r="D22" s="11">
        <v>0</v>
      </c>
      <c r="E22" s="11">
        <v>1000</v>
      </c>
      <c r="F22" s="11">
        <v>1000</v>
      </c>
      <c r="G22" s="11">
        <v>15000</v>
      </c>
      <c r="H22" s="11">
        <v>28000</v>
      </c>
      <c r="I22" s="11">
        <v>25000</v>
      </c>
      <c r="J22"/>
      <c r="K22" s="11">
        <v>40000</v>
      </c>
      <c r="L22" s="11">
        <v>90000</v>
      </c>
      <c r="M22" s="11">
        <v>110000</v>
      </c>
      <c r="N22" s="11">
        <v>110000</v>
      </c>
      <c r="O22" s="11">
        <v>120000</v>
      </c>
    </row>
    <row r="23" spans="1:15" ht="16.5" customHeight="1">
      <c r="A23" s="9" t="s">
        <v>20</v>
      </c>
      <c r="B23" s="4" t="s">
        <v>28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/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6.5" customHeight="1">
      <c r="A24" s="9" t="s">
        <v>29</v>
      </c>
      <c r="B24" s="4" t="s">
        <v>6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/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6.5" customHeight="1">
      <c r="A25" s="9" t="s">
        <v>11</v>
      </c>
      <c r="B25" s="15" t="s">
        <v>30</v>
      </c>
      <c r="C25" s="10">
        <f aca="true" t="shared" si="6" ref="C25:I25">SUM(C6-C13)</f>
        <v>-867127.4100000001</v>
      </c>
      <c r="D25" s="11">
        <f t="shared" si="6"/>
        <v>-1888010.42</v>
      </c>
      <c r="E25" s="11">
        <f t="shared" si="6"/>
        <v>865068.959999999</v>
      </c>
      <c r="F25" s="11">
        <f t="shared" si="6"/>
        <v>987685</v>
      </c>
      <c r="G25" s="11">
        <f t="shared" si="6"/>
        <v>706000</v>
      </c>
      <c r="H25" s="11">
        <f t="shared" si="6"/>
        <v>638000</v>
      </c>
      <c r="I25" s="11">
        <f t="shared" si="6"/>
        <v>648000</v>
      </c>
      <c r="J25"/>
      <c r="K25" s="11">
        <f>SUM(K6-K13)</f>
        <v>419000</v>
      </c>
      <c r="L25" s="11">
        <f>SUM(L6-L13)</f>
        <v>264000</v>
      </c>
      <c r="M25" s="11">
        <f>SUM(M6-M13)</f>
        <v>360000</v>
      </c>
      <c r="N25" s="11">
        <f>SUM(N6-N13)</f>
        <v>360000</v>
      </c>
      <c r="O25" s="11">
        <f>SUM(O6-O13)</f>
        <v>380860</v>
      </c>
    </row>
    <row r="26" spans="1:15" ht="16.5" customHeight="1">
      <c r="A26" s="9" t="s">
        <v>31</v>
      </c>
      <c r="B26" s="15" t="s">
        <v>32</v>
      </c>
      <c r="C26" s="10">
        <v>3871766.96</v>
      </c>
      <c r="D26" s="11">
        <f>SUM(C26-D16-D20-D21+2571860)</f>
        <v>5628613.96</v>
      </c>
      <c r="E26" s="11">
        <f>SUM(D26-E16-E20)</f>
        <v>4763545</v>
      </c>
      <c r="F26" s="11">
        <f>SUM(E26-F16-F20)</f>
        <v>3775860</v>
      </c>
      <c r="G26" s="11">
        <f>SUM(F26-G16-G20)</f>
        <v>3069860</v>
      </c>
      <c r="H26" s="11">
        <f>SUM(G26-H16-H20)</f>
        <v>2431860</v>
      </c>
      <c r="I26" s="11">
        <f>SUM(H26-I16-I20)</f>
        <v>1783860</v>
      </c>
      <c r="J26"/>
      <c r="K26" s="11">
        <f>SUM(I26-K16-K20)</f>
        <v>1364860</v>
      </c>
      <c r="L26" s="11">
        <f>SUM(K26-L16-L20)</f>
        <v>1100860</v>
      </c>
      <c r="M26" s="11">
        <f>SUM(L26-M16-M20)</f>
        <v>740860</v>
      </c>
      <c r="N26" s="11">
        <f>SUM(M26-N16-N20)</f>
        <v>380860</v>
      </c>
      <c r="O26" s="11">
        <f>SUM(N26-O16-O20)</f>
        <v>0</v>
      </c>
    </row>
    <row r="27" spans="1:15" ht="38.25">
      <c r="A27" s="9" t="s">
        <v>1</v>
      </c>
      <c r="B27" s="17" t="s">
        <v>33</v>
      </c>
      <c r="C27" s="10">
        <v>0</v>
      </c>
      <c r="D27" s="1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/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20.25" customHeight="1">
      <c r="A28" s="9" t="s">
        <v>34</v>
      </c>
      <c r="B28" s="15" t="s">
        <v>42</v>
      </c>
      <c r="C28" s="19">
        <f aca="true" t="shared" si="7" ref="C28:I28">SUM(C26/C6)</f>
        <v>0.4481476342717873</v>
      </c>
      <c r="D28" s="20">
        <f t="shared" si="7"/>
        <v>0.5751948258403476</v>
      </c>
      <c r="E28" s="20">
        <f t="shared" si="7"/>
        <v>0.4425385355046964</v>
      </c>
      <c r="F28" s="20">
        <f t="shared" si="7"/>
        <v>0.3454186264669151</v>
      </c>
      <c r="G28" s="20">
        <f t="shared" si="7"/>
        <v>0.2765182546575027</v>
      </c>
      <c r="H28" s="20">
        <f t="shared" si="7"/>
        <v>0.2156677485819916</v>
      </c>
      <c r="I28" s="20">
        <f t="shared" si="7"/>
        <v>0.15574515518153245</v>
      </c>
      <c r="J28"/>
      <c r="K28" s="20">
        <f>SUM(K26/K6)</f>
        <v>0.1168265933233277</v>
      </c>
      <c r="L28" s="20">
        <f>SUM(L26/L6)</f>
        <v>0.09038193866568801</v>
      </c>
      <c r="M28" s="20">
        <f>SUM(M26/M6)</f>
        <v>0.06082550286127357</v>
      </c>
      <c r="N28" s="20">
        <f>SUM(N26/N6)</f>
        <v>0.031269067056859126</v>
      </c>
      <c r="O28" s="20">
        <f>SUM(O26/O6)</f>
        <v>0</v>
      </c>
    </row>
    <row r="29" spans="1:15" ht="12.75">
      <c r="A29" s="9" t="s">
        <v>35</v>
      </c>
      <c r="B29" s="21" t="s">
        <v>43</v>
      </c>
      <c r="C29" s="22">
        <f>SUM(C15/C6)</f>
        <v>0.10500729099758539</v>
      </c>
      <c r="D29" s="23">
        <f aca="true" t="shared" si="8" ref="D29:I29">SUM((D15+D19)/D6)</f>
        <v>0.08328715806841713</v>
      </c>
      <c r="E29" s="23">
        <f t="shared" si="8"/>
        <v>0.09903897125048987</v>
      </c>
      <c r="F29" s="23">
        <f t="shared" si="8"/>
        <v>0.1110288532052295</v>
      </c>
      <c r="G29" s="23">
        <f t="shared" si="8"/>
        <v>0.08115775554794354</v>
      </c>
      <c r="H29" s="23">
        <f t="shared" si="8"/>
        <v>0.07325321372477242</v>
      </c>
      <c r="I29" s="23">
        <f t="shared" si="8"/>
        <v>0.07185444077136166</v>
      </c>
      <c r="J29"/>
      <c r="K29" s="23">
        <f>SUM((K15+K19)/K6)</f>
        <v>0.04956009959571439</v>
      </c>
      <c r="L29" s="23">
        <f>SUM((L15+L19)/L6)</f>
        <v>0.029063828541007537</v>
      </c>
      <c r="M29" s="23">
        <f>SUM((M15+M19)/M6)</f>
        <v>0.038587568966874417</v>
      </c>
      <c r="N29" s="23">
        <f>SUM((N15+N19)/N6)</f>
        <v>0.038587568966874417</v>
      </c>
      <c r="O29" s="23">
        <f>SUM((O15+O19)/O6)</f>
        <v>0.041121212324997276</v>
      </c>
    </row>
    <row r="30" spans="1:15" ht="12.75">
      <c r="A30" s="9" t="s">
        <v>36</v>
      </c>
      <c r="B30" s="21" t="s">
        <v>44</v>
      </c>
      <c r="C30" s="22">
        <f aca="true" t="shared" si="9" ref="C30:I30">SUM((C26-C27)/C6)</f>
        <v>0.4481476342717873</v>
      </c>
      <c r="D30" s="23">
        <f t="shared" si="9"/>
        <v>0.5751948258403476</v>
      </c>
      <c r="E30" s="23">
        <f t="shared" si="9"/>
        <v>0.4425385355046964</v>
      </c>
      <c r="F30" s="23">
        <f t="shared" si="9"/>
        <v>0.3454186264669151</v>
      </c>
      <c r="G30" s="23">
        <f t="shared" si="9"/>
        <v>0.2765182546575027</v>
      </c>
      <c r="H30" s="23">
        <f t="shared" si="9"/>
        <v>0.2156677485819916</v>
      </c>
      <c r="I30" s="23">
        <f t="shared" si="9"/>
        <v>0.15574515518153245</v>
      </c>
      <c r="J30"/>
      <c r="K30" s="23">
        <f>SUM((K26-K27)/K6)</f>
        <v>0.1168265933233277</v>
      </c>
      <c r="L30" s="23">
        <f>SUM((L26-L27)/L6)</f>
        <v>0.09038193866568801</v>
      </c>
      <c r="M30" s="23">
        <f>SUM((M26-M27)/M6)</f>
        <v>0.06082550286127357</v>
      </c>
      <c r="N30" s="23">
        <f>SUM((N26-N27)/N6)</f>
        <v>0.031269067056859126</v>
      </c>
      <c r="O30" s="23">
        <f>SUM((O26-O27)/O6)</f>
        <v>0</v>
      </c>
    </row>
    <row r="31" spans="1:15" ht="26.25" thickBot="1">
      <c r="A31" s="24" t="s">
        <v>37</v>
      </c>
      <c r="B31" s="25" t="s">
        <v>45</v>
      </c>
      <c r="C31" s="26">
        <f>SUM((C15-C17)/C6)</f>
        <v>0.10500729099758539</v>
      </c>
      <c r="D31" s="27">
        <f aca="true" t="shared" si="10" ref="D31:I31">SUM((D15-D17+D19-D21)/D6)</f>
        <v>0.08328715806841713</v>
      </c>
      <c r="E31" s="27">
        <f t="shared" si="10"/>
        <v>0.09903897125048987</v>
      </c>
      <c r="F31" s="27">
        <f t="shared" si="10"/>
        <v>0.1110288532052295</v>
      </c>
      <c r="G31" s="27">
        <f t="shared" si="10"/>
        <v>0.08115775554794354</v>
      </c>
      <c r="H31" s="27">
        <f t="shared" si="10"/>
        <v>0.07325321372477242</v>
      </c>
      <c r="I31" s="27">
        <f t="shared" si="10"/>
        <v>0.07185444077136166</v>
      </c>
      <c r="J31"/>
      <c r="K31" s="27">
        <f>SUM((K15-K17+K19-K21)/K6)</f>
        <v>0.04956009959571439</v>
      </c>
      <c r="L31" s="27">
        <f>SUM((L15-L17+L19-L21)/L6)</f>
        <v>0.029063828541007537</v>
      </c>
      <c r="M31" s="27">
        <f>SUM((M15-M17+M19-M21)/M6)</f>
        <v>0.038587568966874417</v>
      </c>
      <c r="N31" s="27">
        <f>SUM((N15-N17+N19-N21)/N6)</f>
        <v>0.038587568966874417</v>
      </c>
      <c r="O31" s="27">
        <f>SUM((O15-O17+O19-O21)/O6)</f>
        <v>0.041121212324997276</v>
      </c>
    </row>
  </sheetData>
  <mergeCells count="6">
    <mergeCell ref="A1:J1"/>
    <mergeCell ref="A3:A4"/>
    <mergeCell ref="B3:B4"/>
    <mergeCell ref="C3:C4"/>
    <mergeCell ref="D3:D4"/>
    <mergeCell ref="E3:O3"/>
  </mergeCells>
  <printOptions horizontalCentered="1" verticalCentered="1"/>
  <pageMargins left="0.19652777777777777" right="0.39375" top="0.5902777777777779" bottom="0.39375" header="0.5118055555555556" footer="0.5118055555555556"/>
  <pageSetup horizontalDpi="300" verticalDpi="300" orientation="landscape" paperSize="9" scale="80" r:id="rId1"/>
  <headerFooter alignWithMargins="0">
    <oddHeader>&amp;R&amp;"Arial CE,Kursywa"&amp;8Załącznik  
do Uchwały Rady Gminy
nr XXXIX/204/2010
   z dnia 30.04.2010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2010-05-04T10:36:37Z</cp:lastPrinted>
  <dcterms:created xsi:type="dcterms:W3CDTF">1998-12-09T13:02:10Z</dcterms:created>
  <dcterms:modified xsi:type="dcterms:W3CDTF">2010-05-04T10:40:56Z</dcterms:modified>
  <cp:category/>
  <cp:version/>
  <cp:contentType/>
  <cp:contentStatus/>
  <cp:revision>1</cp:revision>
</cp:coreProperties>
</file>