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55" windowHeight="6435" activeTab="0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2a" sheetId="14" r:id="rId14"/>
  </sheets>
  <definedNames/>
  <calcPr fullCalcOnLoad="1"/>
</workbook>
</file>

<file path=xl/sharedStrings.xml><?xml version="1.0" encoding="utf-8"?>
<sst xmlns="http://schemas.openxmlformats.org/spreadsheetml/2006/main" count="1664" uniqueCount="662">
  <si>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</si>
  <si>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</si>
  <si>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</si>
  <si>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</si>
  <si>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</si>
  <si>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</si>
  <si>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</si>
  <si>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</si>
  <si>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</si>
  <si>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</si>
  <si>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</si>
  <si>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</si>
  <si>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</si>
  <si>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</si>
  <si>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</si>
  <si>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</si>
  <si>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</si>
  <si>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</si>
  <si>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</si>
  <si>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</si>
  <si>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</si>
  <si>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</si>
  <si>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</si>
  <si>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</si>
  <si>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</si>
  <si>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</si>
  <si>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</si>
  <si>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</si>
  <si>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</si>
  <si>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</si>
  <si>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</si>
  <si>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</si>
  <si>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</si>
  <si>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</si>
  <si>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</si>
  <si>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</si>
  <si>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</si>
  <si>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</si>
  <si>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</si>
  <si>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</si>
  <si>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</si>
  <si>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</si>
  <si>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</si>
  <si>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</si>
  <si>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</si>
  <si>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</si>
  <si>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</si>
  <si>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</si>
  <si>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</si>
  <si>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</si>
  <si>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</si>
  <si>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</si>
  <si>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</si>
  <si>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</si>
  <si>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</si>
  <si>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</si>
  <si>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</si>
  <si>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</si>
  <si>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</si>
  <si>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</si>
  <si>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</si>
  <si>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</si>
  <si>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</si>
  <si>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</si>
  <si>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</si>
  <si>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w  złotych</t>
  </si>
  <si>
    <t>2008 r.</t>
  </si>
  <si>
    <t>2009 r.</t>
  </si>
  <si>
    <t>Lp.</t>
  </si>
  <si>
    <t>Stan środków obrotowych na początek roku</t>
  </si>
  <si>
    <t>w tym: wpłata do budżetu</t>
  </si>
  <si>
    <t>Stan środków obrotowych na koniec roku</t>
  </si>
  <si>
    <t>środki pochodzące z innych  źr.*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</si>
  <si>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</si>
  <si>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</si>
  <si>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</si>
  <si>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</si>
  <si>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2007 r.</t>
  </si>
  <si>
    <t>Przychody*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</si>
  <si>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</si>
  <si>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</si>
  <si>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</si>
  <si>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</si>
  <si>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</si>
  <si>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</si>
  <si>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</si>
  <si>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</si>
  <si>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</si>
  <si>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</si>
  <si>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</si>
  <si>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</si>
  <si>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</si>
  <si>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</si>
  <si>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</si>
  <si>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</si>
  <si>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</si>
  <si>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</si>
  <si>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</si>
  <si>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</si>
  <si>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</si>
  <si>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</si>
  <si>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</si>
  <si>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</si>
  <si>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</si>
  <si>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</si>
  <si>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</si>
  <si>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</si>
  <si>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Dotacje</t>
  </si>
  <si>
    <t>Wydatki
z tytułu poręczeń
i gwarancji</t>
  </si>
  <si>
    <t>Wynagro-
dzenia</t>
  </si>
  <si>
    <t>Pochodne od wynagro-
dzeń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</si>
  <si>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</si>
  <si>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</si>
  <si>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</si>
  <si>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</si>
  <si>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</si>
  <si>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</si>
  <si>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</si>
  <si>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</si>
  <si>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</si>
  <si>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</si>
  <si>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Ogółem</t>
  </si>
  <si>
    <t>Wydatki na na obsługę długu</t>
  </si>
  <si>
    <t>Łączne koszty finansowe</t>
  </si>
  <si>
    <t>dochody własne j.s.t.</t>
  </si>
  <si>
    <t xml:space="preserve">A.      
B.
C.
... </t>
  </si>
  <si>
    <t>Jednostka organizacyjna realizująca zadanie lub koordynująca program</t>
  </si>
  <si>
    <t>§**</t>
  </si>
  <si>
    <r>
      <t>**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</si>
  <si>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Nazwa zadania inwestycyjnego</t>
  </si>
  <si>
    <t>środki pochodzące
z innych  źródeł*</t>
  </si>
  <si>
    <t>Źródła sfinansowania deficytu lub rozdysponowanie nadwyżki budżetowej</t>
  </si>
  <si>
    <t>L.p.</t>
  </si>
  <si>
    <t>Klasyfikacja</t>
  </si>
  <si>
    <t>Przewidywane</t>
  </si>
  <si>
    <t>Plan</t>
  </si>
  <si>
    <t>Planowane dochody</t>
  </si>
  <si>
    <t>Nadwyżka (1-2)</t>
  </si>
  <si>
    <t>Deficyt (1-2)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</si>
  <si>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</si>
  <si>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</si>
  <si>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</si>
  <si>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</si>
  <si>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</si>
  <si>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</si>
  <si>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Spłaty pożyczek otrzymanych na finan-sowanie zadań realizowanych z udziałem środków pochodzących z budżetu UE</t>
  </si>
  <si>
    <t>Wydatki
ogółem (6+10)</t>
  </si>
  <si>
    <t>świadczenia społeczne</t>
  </si>
  <si>
    <t>Rachunki dochodów własnych jednostek budżetowych</t>
  </si>
  <si>
    <t>W odniesieniu do rachunku dochodów własnych jednostek budżetowych:</t>
  </si>
  <si>
    <t>Stan środków obrotowych** na początek roku</t>
  </si>
  <si>
    <t>inwestycje</t>
  </si>
  <si>
    <t>§265, §266</t>
  </si>
  <si>
    <t>dotacje z budżetu***</t>
  </si>
  <si>
    <t>Stan środków obrotowych** na koniec roku</t>
  </si>
  <si>
    <t>Rozliczenie z budżetem z tytułu wpłat nadwyżek środków za 2006 r.</t>
  </si>
  <si>
    <t>* dochody</t>
  </si>
  <si>
    <t>** stan środków pieniężnych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</si>
  <si>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</si>
  <si>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mogą dotyczyć przedszkoli samorządowych (art. 80 ust. 4 i art. 90 ust. 4 ustawy o systemie oświaty w związku z art. 106 ust. 2 pkt 2 i art. 184 ust. 1 pkt 14 ustawy o finansach publicznych)</t>
    </r>
  </si>
  <si>
    <t>Przewidywany stan na koniec roku</t>
  </si>
  <si>
    <t>Rodzaj</t>
  </si>
  <si>
    <t>wykonanie</t>
  </si>
  <si>
    <t>zadłużenia</t>
  </si>
  <si>
    <t>na koniec</t>
  </si>
  <si>
    <t>Wyemitowane papiery wartościowe</t>
  </si>
  <si>
    <t>Przyjęte depozyty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</si>
  <si>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</si>
  <si>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</si>
  <si>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</si>
  <si>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</si>
  <si>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</si>
  <si>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</si>
  <si>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</si>
  <si>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Łączna kwota długu na koniec roku budżetowego</t>
  </si>
  <si>
    <t>Procentowy udział długu w dochodach</t>
  </si>
  <si>
    <t>Prognozowana sytuacja finansowa gminy w latach spłaty długu</t>
  </si>
  <si>
    <t>Lata spłaty kredytu/pożyczki</t>
  </si>
  <si>
    <t>Dochody ogółem:(A+B+C)</t>
  </si>
  <si>
    <t>A.</t>
  </si>
  <si>
    <t>Dochody własne, w tym:</t>
  </si>
  <si>
    <t>z opłat</t>
  </si>
  <si>
    <t>z majątku jednostki</t>
  </si>
  <si>
    <t>z udziału w podatkach</t>
  </si>
  <si>
    <t>B.</t>
  </si>
  <si>
    <t>Subwencje</t>
  </si>
  <si>
    <t>C.</t>
  </si>
  <si>
    <t>Dotacje celowe</t>
  </si>
  <si>
    <t>Wydatki ogółem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</si>
  <si>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</si>
  <si>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</si>
  <si>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</si>
  <si>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</si>
  <si>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</si>
  <si>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</si>
  <si>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</si>
  <si>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</si>
  <si>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Wynik (I - II)</t>
  </si>
  <si>
    <t>V.</t>
  </si>
  <si>
    <t>Planowana łączna kwota długu, w tym:</t>
  </si>
  <si>
    <t>Dług zaciągniętej w związku ze środkami określonymi w umowie zawartej z podmiotem dysponującym funduszami strukturalnymi lub F.S.U.E.</t>
  </si>
  <si>
    <t>VI.1.</t>
  </si>
  <si>
    <t>VI.2.</t>
  </si>
  <si>
    <t>VII.1.</t>
  </si>
  <si>
    <t>VII.2.</t>
  </si>
  <si>
    <r>
      <t xml:space="preserve">Dług/dochody (%) (art. 170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</si>
  <si>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(%) (art. 169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 u.f.p.)</t>
    </r>
  </si>
  <si>
    <r>
      <t xml:space="preserve">Dług/dochody po wyłączeniach (%) (art. 170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</si>
  <si>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po wyłączeniach (%) (art. 169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 u.f.p.)</t>
    </r>
  </si>
  <si>
    <t>Dz.</t>
  </si>
  <si>
    <t>010</t>
  </si>
  <si>
    <t>ROLNICTWO I ŁOWIECTWO</t>
  </si>
  <si>
    <t>01010</t>
  </si>
  <si>
    <t>Infrastruktura wodociągowa i sanitacyjna wsi</t>
  </si>
  <si>
    <t>020</t>
  </si>
  <si>
    <t>LEŚNICTWO</t>
  </si>
  <si>
    <t>02001</t>
  </si>
  <si>
    <t>Gospodarka leśna</t>
  </si>
  <si>
    <t>0750</t>
  </si>
  <si>
    <t>dochody z najmu i dzierżawy składników majątkowych Skarbu Państwa, jednostek samorządu terytorialnego lub innych jednostek zaliczanych do sektora finansów publicznych oraz innych umów o pdobnym charakterze  - dzierżawa obwodów łowieckich</t>
  </si>
  <si>
    <t>600</t>
  </si>
  <si>
    <t>TRANSPORT I ŁĄCZNOŚĆ</t>
  </si>
  <si>
    <t>60014</t>
  </si>
  <si>
    <t>Drogi publiczne powiatowe</t>
  </si>
  <si>
    <t>dotacja celowa otrzymana z powiatu na zadania bieżące realizowane na podstawie porozumień (umów) między jednostkami samorządu terytorialnego</t>
  </si>
  <si>
    <t>700</t>
  </si>
  <si>
    <t>GOSPODARKA MIESZKANIOWA</t>
  </si>
  <si>
    <t>70005</t>
  </si>
  <si>
    <t>Gospodarka gruntami i nieruchomościami</t>
  </si>
  <si>
    <t>0470</t>
  </si>
  <si>
    <t>wpływy z opłat za zarząd, użytkowanie i użytkowanie wieczyste nieruchomości</t>
  </si>
  <si>
    <t>0690</t>
  </si>
  <si>
    <t>wpływy z różnych opłat</t>
  </si>
  <si>
    <t>dochody z najmu i dzierżawy składników majątkowych Skarbu Państwa, jednostek samorządu terytorialnego lub innych jednostek zaliczanych do sektora finansów publicznych oraz innych umów o pdobnym charakterze</t>
  </si>
  <si>
    <t>0830</t>
  </si>
  <si>
    <t>wpływy z usług</t>
  </si>
  <si>
    <t>0870</t>
  </si>
  <si>
    <t>wpływy ze sprzedaży składników majątkowych</t>
  </si>
  <si>
    <t>0920</t>
  </si>
  <si>
    <t>pozostałe odsetki</t>
  </si>
  <si>
    <t>710</t>
  </si>
  <si>
    <t>DZIAŁALNOŚĆ USŁUGOWA</t>
  </si>
  <si>
    <t>71035</t>
  </si>
  <si>
    <t>Cmentarze</t>
  </si>
  <si>
    <t>dotacje celowe otrzymane z budżetu państwa na zadania bieżące realizowane przez gminę na podstawie porozumień z organami administracji rządowej</t>
  </si>
  <si>
    <t>750</t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</si>
  <si>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</si>
  <si>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</si>
  <si>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</si>
  <si>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</si>
  <si>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gmin) ustawami</t>
  </si>
  <si>
    <t>75023</t>
  </si>
  <si>
    <t>wpływy z usług - opłaty za usługi ksero</t>
  </si>
  <si>
    <t>0970</t>
  </si>
  <si>
    <t xml:space="preserve">wpływy z różnych dochodów </t>
  </si>
  <si>
    <t>2360</t>
  </si>
  <si>
    <t>dochody jednostek samorządu terytorialnego związane z realizacją zadań z zakresu administracji rządowej oraz innych zadań zleconych ustawami</t>
  </si>
  <si>
    <t>2700</t>
  </si>
  <si>
    <t>środki na dofinansowanie własnych zadań bieżących gmin (związków gmin), powiatów (związków powiatów), samorządów województw, pozyskane z innych źródeł</t>
  </si>
  <si>
    <t>75095</t>
  </si>
  <si>
    <t>Pozostała działalność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</si>
  <si>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</si>
  <si>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</si>
  <si>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</si>
  <si>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 oraz sądownictwa</t>
  </si>
  <si>
    <t>754</t>
  </si>
  <si>
    <t>BEZPIECZEŃSTWO PUBLICZNE I OCHRONA PRZECIWPOŻAROWA</t>
  </si>
  <si>
    <t>Ochotnicze Straże Pożarne</t>
  </si>
  <si>
    <t>Obrona cywilna</t>
  </si>
  <si>
    <t>756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</si>
  <si>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</si>
  <si>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</si>
  <si>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</si>
  <si>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</si>
  <si>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</si>
  <si>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</si>
  <si>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</si>
  <si>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</si>
  <si>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</si>
  <si>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</si>
  <si>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</si>
  <si>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</si>
  <si>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</si>
  <si>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</si>
  <si>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</si>
  <si>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</si>
  <si>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</si>
  <si>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</si>
  <si>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75616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</si>
  <si>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</si>
  <si>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</si>
  <si>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</si>
  <si>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</si>
  <si>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targowej</t>
  </si>
  <si>
    <t>0440</t>
  </si>
  <si>
    <t>wpływy z opłaty miejscowej</t>
  </si>
  <si>
    <t>75618</t>
  </si>
  <si>
    <t>Wpływy z innych opłat stanowiących dochody jednostek samorządu terytorialnego na podstawie ustaw</t>
  </si>
  <si>
    <t>0410</t>
  </si>
  <si>
    <t>wpływy z opłaty skarbowej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</si>
  <si>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</si>
  <si>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</si>
  <si>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</si>
  <si>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</si>
  <si>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</si>
  <si>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</si>
  <si>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</si>
  <si>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</si>
  <si>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</si>
  <si>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</si>
  <si>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</si>
  <si>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</si>
  <si>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</si>
  <si>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</si>
  <si>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</si>
  <si>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</si>
  <si>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75831</t>
  </si>
  <si>
    <t>Część równoważąca subwencji ogólnej dla gmin</t>
  </si>
  <si>
    <t>801</t>
  </si>
  <si>
    <t>OŚWIATA I WYCHOWANIE</t>
  </si>
  <si>
    <t>80101</t>
  </si>
  <si>
    <t>Szkoły podstawowe</t>
  </si>
  <si>
    <t>2030</t>
  </si>
  <si>
    <t>dotacje celowe otrzymane z budżetu państwa na realizację własnych zadań bieżących gmin (związków gmin)</t>
  </si>
  <si>
    <t>dotacje celowe otrzymane z budżetu państwa na realizację inwestycji i zakupów inwestycyjnych własnych gmin (związków gmin)</t>
  </si>
  <si>
    <t>80104</t>
  </si>
  <si>
    <t>Przedszkola</t>
  </si>
  <si>
    <t xml:space="preserve">wpływy z różnych opłat </t>
  </si>
  <si>
    <t>851</t>
  </si>
  <si>
    <t>OCHRONA ZDROWIA</t>
  </si>
  <si>
    <t>85154</t>
  </si>
  <si>
    <t>Przeciwdziałanie alkoholizmowi</t>
  </si>
  <si>
    <t>0480</t>
  </si>
  <si>
    <t>wpływy z opłat za zezwolenia na sprzedaż alkoholu</t>
  </si>
  <si>
    <t>852</t>
  </si>
  <si>
    <t>POMOC SPOŁECZNA</t>
  </si>
  <si>
    <t>85202</t>
  </si>
  <si>
    <t>Domy pomocy społecznej</t>
  </si>
  <si>
    <t>85212</t>
  </si>
  <si>
    <t>Świadczenia rodzinne oraz składki na ubezpieczenia emerytalne i rentowe z ubezpieczenia społecznego</t>
  </si>
  <si>
    <t>85213</t>
  </si>
  <si>
    <t>Składki na ubezpieczenie zdrowotne opłacane za osoby pobierające niektóre świadczenia z pomocy społecznej oraz niektóre świadczenia rodzinne</t>
  </si>
  <si>
    <t>85214</t>
  </si>
  <si>
    <t>Zasiłki i pomoc w naturze oraz składki na ubezpieczenia społeczne</t>
  </si>
  <si>
    <t>Ośrodki Pomocy Społecznej</t>
  </si>
  <si>
    <t>854</t>
  </si>
  <si>
    <t>EDUKACYJNA OPIEKA WYCHOWAWCZA</t>
  </si>
  <si>
    <t>85415</t>
  </si>
  <si>
    <t>Pomoc materialna dla uczniów</t>
  </si>
  <si>
    <t>GOSPODARKA KOMUNALNA I OCHRONA ŚRODOWISKA</t>
  </si>
  <si>
    <t>Gospodarka ściekowa i ochrona wód</t>
  </si>
  <si>
    <t>Gospodarka odpadami</t>
  </si>
  <si>
    <t>KULTURA FIZYCZNA I SPORT</t>
  </si>
  <si>
    <t>DOCHODY OGÓŁEM</t>
  </si>
  <si>
    <t>% 6:5</t>
  </si>
  <si>
    <t>01095</t>
  </si>
  <si>
    <t xml:space="preserve">dotacje otrzymane z funduszy celowych na finansowanie lub dofinansowanie kosztów realizacji inwestycji i zakupów inwestycyjnych jednostek sektora finansów publicznych </t>
  </si>
  <si>
    <t>80195</t>
  </si>
  <si>
    <t>85412</t>
  </si>
  <si>
    <t>2710</t>
  </si>
  <si>
    <t>ZADANIA WŁASNE</t>
  </si>
  <si>
    <t>6050</t>
  </si>
  <si>
    <t>wydatki inwestycyjne jednostek budżetowych</t>
  </si>
  <si>
    <t>6058</t>
  </si>
  <si>
    <t>6059</t>
  </si>
  <si>
    <t>01030</t>
  </si>
  <si>
    <t>Izby Rolnicze</t>
  </si>
  <si>
    <t>2850</t>
  </si>
  <si>
    <t>wpłaty gmin na rzecz izb rolniczych w wysokości 2% uzyskanych wpływów z podatku rolnego</t>
  </si>
  <si>
    <t>01036</t>
  </si>
  <si>
    <t>Restrukturyzacja i modernizacja sektora żywnościowego oraz rozwój obszarów wiejskich</t>
  </si>
  <si>
    <t>wpłaty gmin i powiatów na rzecz innych jednostek samorządu terytorialnego oraz związków gmin lub związków powiatów na dofinansowanie zadań bieżących - Zw. EKOWOD</t>
  </si>
  <si>
    <t>4100</t>
  </si>
  <si>
    <t>wynagrodzenia agencyjno-prowizyjne</t>
  </si>
  <si>
    <t>4210</t>
  </si>
  <si>
    <t>zakup materiałów i wyposażenia</t>
  </si>
  <si>
    <t>4300</t>
  </si>
  <si>
    <t>zakup usług pozostałych</t>
  </si>
  <si>
    <t>60016</t>
  </si>
  <si>
    <t>Drogi publiczne gminne</t>
  </si>
  <si>
    <t>3020</t>
  </si>
  <si>
    <t>wydatki osobowe nie 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</si>
  <si>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</si>
  <si>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</si>
  <si>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</si>
  <si>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</si>
  <si>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</si>
  <si>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</si>
  <si>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</si>
  <si>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</si>
  <si>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4440</t>
  </si>
  <si>
    <t>odpis na zakładowy fundusz świadczeń socjalnych</t>
  </si>
  <si>
    <t>6060</t>
  </si>
  <si>
    <t>wydatki na zakupy inwestycyjne jednostek budżetowych</t>
  </si>
  <si>
    <t xml:space="preserve">Gospodarka gruntami i nieruchomościami </t>
  </si>
  <si>
    <t>4270</t>
  </si>
  <si>
    <t>zakup usług remontowych</t>
  </si>
  <si>
    <t>4530</t>
  </si>
  <si>
    <t>podatek od towarów i usług (VAT)</t>
  </si>
  <si>
    <t>75022</t>
  </si>
  <si>
    <t>Rady gmin (miast i miast na prawach powiatu)</t>
  </si>
  <si>
    <t>3030</t>
  </si>
  <si>
    <t>różne wydatki na rzecz osób fizycznych</t>
  </si>
  <si>
    <t>4410</t>
  </si>
  <si>
    <t>podróże służbowe krajowe</t>
  </si>
  <si>
    <t>Urzędy gmin (miast i miast na prawach powiatu)</t>
  </si>
  <si>
    <t>4170</t>
  </si>
  <si>
    <t>wynagrodzenia bezosobowe</t>
  </si>
  <si>
    <t>4260</t>
  </si>
  <si>
    <t>zakup energii</t>
  </si>
  <si>
    <t>4350</t>
  </si>
  <si>
    <t>zakup usług dostepu do sieci Internet</t>
  </si>
  <si>
    <t>4430</t>
  </si>
  <si>
    <t>różne opłaty i składki</t>
  </si>
  <si>
    <t>6630</t>
  </si>
  <si>
    <t>dotacje celowe przekazane do samorządu województwa na inwestycje i zakupy inwestycyjne realizowane na podstawie porozumień (umów) między jednostkami samorządu terytorialnego</t>
  </si>
  <si>
    <t>2900</t>
  </si>
  <si>
    <t>wpłaty gmin i powiatów na rzecz innych jednostek samorządu terytorialnego oraz związków gmin lub związków powiatów na dofinansowanie zadań bieżących - ZGWM</t>
  </si>
  <si>
    <t>BEZPIECZERŃSTWO PUBLICZNE I OCHRONA PRZECIWPOŻAROWA</t>
  </si>
  <si>
    <t>75412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</si>
  <si>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</si>
  <si>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</si>
  <si>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</si>
  <si>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757</t>
  </si>
  <si>
    <t>OBSŁUGA DŁUGU PUBLICZNEGO</t>
  </si>
  <si>
    <t>75702</t>
  </si>
  <si>
    <t>Obsługa papierów wartościowych, kredytów i pożyczek jednostek samorządu terytorialnego</t>
  </si>
  <si>
    <t>8070</t>
  </si>
  <si>
    <t>odsetki i dyskonto od krajowych skarbowych papierów wartościowych oraz od  krajowych pożyczek i kredytów</t>
  </si>
  <si>
    <t>4580</t>
  </si>
  <si>
    <t xml:space="preserve">pozostałe odsetki </t>
  </si>
  <si>
    <t>75818</t>
  </si>
  <si>
    <t>Rezerwy ogólne i celowe</t>
  </si>
  <si>
    <t>4810</t>
  </si>
  <si>
    <t>rezerwy</t>
  </si>
  <si>
    <t>Szkoły Podstawowe</t>
  </si>
  <si>
    <t>3240</t>
  </si>
  <si>
    <t>stypendia dla uczniów</t>
  </si>
  <si>
    <t>4240</t>
  </si>
  <si>
    <t>zakup pomocy naukowych,dydaktycznych i książek</t>
  </si>
  <si>
    <t>80110</t>
  </si>
  <si>
    <t>Gimnazja</t>
  </si>
  <si>
    <t>80113</t>
  </si>
  <si>
    <t>Dowożenie uczniów do szkół</t>
  </si>
  <si>
    <t>80146</t>
  </si>
  <si>
    <t>Dokształcanie i doskonalenie nauczycieli</t>
  </si>
  <si>
    <t>4330</t>
  </si>
  <si>
    <t>zakup usług przez jednostki samorządu terytorialnego od innych jednostek samorządu terytorialnego</t>
  </si>
  <si>
    <t>3110</t>
  </si>
  <si>
    <t>85215</t>
  </si>
  <si>
    <t>Dodatki mieszkaniowe</t>
  </si>
  <si>
    <t>85219</t>
  </si>
  <si>
    <t>85295</t>
  </si>
  <si>
    <t xml:space="preserve">EDUKACYJNA OPIEKA WYCHOWAWCZA  </t>
  </si>
  <si>
    <t>85401</t>
  </si>
  <si>
    <t>Świetlice szkolne</t>
  </si>
  <si>
    <t>Kolonie i obozy oraz inne formy wypoczynku dzieci i młodzieży szkolnej, a także szkolenia młodzieży</t>
  </si>
  <si>
    <t>3260</t>
  </si>
  <si>
    <t>inne formy pomocy dla uczniów</t>
  </si>
  <si>
    <t>900</t>
  </si>
  <si>
    <t>90001</t>
  </si>
  <si>
    <t>wpłaty gmin i powiatów na rzecz innych jednostek sam. teryt. oraz zw. gmin lub zw. pow. na dofinans. zadań bieżących - Zw. EKOWOD</t>
  </si>
  <si>
    <t>4610</t>
  </si>
  <si>
    <t>koszty postępowania sądowego i prokuratorskiego</t>
  </si>
  <si>
    <t>90002</t>
  </si>
  <si>
    <t>90015</t>
  </si>
  <si>
    <t>Oświetlenie ulic, placów i dróg</t>
  </si>
  <si>
    <t>90019</t>
  </si>
  <si>
    <t>Wpływy i wydatki związane z gromadzeniem środków z opłat i kar za korzystanie ze środowiska</t>
  </si>
  <si>
    <t>90095</t>
  </si>
  <si>
    <t>921</t>
  </si>
  <si>
    <t>KULTURA I OCHRONA DZIEDZICTWA NARODOWEGO</t>
  </si>
  <si>
    <t>92109</t>
  </si>
  <si>
    <t>Domy i ośrodki kultury, świetlice i kluby</t>
  </si>
  <si>
    <t>dotacje podmiotowe z budżetu dla samorządowej instytucji kultury</t>
  </si>
  <si>
    <t>92116</t>
  </si>
  <si>
    <t>Biblioteki</t>
  </si>
  <si>
    <t>926</t>
  </si>
  <si>
    <t>92695</t>
  </si>
  <si>
    <t xml:space="preserve">ZADANIA  ZLECONE </t>
  </si>
  <si>
    <t>Urzędy naczelnych organów państwowej, kntroli i ochrony prawa</t>
  </si>
  <si>
    <t>75414</t>
  </si>
  <si>
    <t>Składki na ubezpieczenie zdrowotne opłacane za osoby pobierające niektóre świadczenia z pomocy społecznej oraz niektóre śwaidczenia rodzinne</t>
  </si>
  <si>
    <t>4309</t>
  </si>
  <si>
    <t>4360</t>
  </si>
  <si>
    <t>4370</t>
  </si>
  <si>
    <t>4380</t>
  </si>
  <si>
    <t>4700</t>
  </si>
  <si>
    <t>4740</t>
  </si>
  <si>
    <t>4750</t>
  </si>
  <si>
    <t>8079</t>
  </si>
  <si>
    <t>opłaty z tytułu zakupu usług telekomunikacyjnych telefonii komórkowej</t>
  </si>
  <si>
    <t>opłaty z tytułu zakupu usług telekomunikacyjnych telefonii stacjonarnej</t>
  </si>
  <si>
    <t>zakup usług obejmujących tłumaczenia</t>
  </si>
  <si>
    <t>szkolenia pracowników niebędących członkami korpusu służby cywilnej</t>
  </si>
  <si>
    <t>zakup akcesoriów komputerowych, w tym programów i licencji</t>
  </si>
  <si>
    <t>zakup materiałów papierniczych do sprzętu drukarskiego i urządzeń kserograficznych</t>
  </si>
  <si>
    <t>85153</t>
  </si>
  <si>
    <t>Zwalczanie narkomanii</t>
  </si>
  <si>
    <t>92605</t>
  </si>
  <si>
    <t>2820</t>
  </si>
  <si>
    <t>3040</t>
  </si>
  <si>
    <t>4390</t>
  </si>
  <si>
    <t>zakup usług obejmujących wykonanie ekspertyz, analiz i opinii</t>
  </si>
  <si>
    <t>dotacja celowa z budżetu na finansowanie lub dofinansowanie zadań zleconych do realizacji stowarzyszeniom</t>
  </si>
  <si>
    <t>nagrody o charakterze szczególnym nie zaliczone do wynagrodzeń</t>
  </si>
  <si>
    <t>Zadania w zakresie kultury fizycznej i sportu</t>
  </si>
  <si>
    <t>OGÓŁEM WYDATKI</t>
  </si>
  <si>
    <t>752</t>
  </si>
  <si>
    <t>OBRONA NARODOWA</t>
  </si>
  <si>
    <t>Pozostałe wydatki obronne</t>
  </si>
  <si>
    <t>2020</t>
  </si>
  <si>
    <t>6058 6059</t>
  </si>
  <si>
    <t xml:space="preserve">Urząd Gminy </t>
  </si>
  <si>
    <t>Wydatki w okresie realizacji Projektu (całkowita wartość Projektu) (6+7)</t>
  </si>
  <si>
    <t>Środki z budżetu krajowego</t>
  </si>
  <si>
    <t>2006 r.</t>
  </si>
  <si>
    <t>pożyczki i kredyty</t>
  </si>
  <si>
    <t>z tego: 2005r.</t>
  </si>
  <si>
    <t>1.4</t>
  </si>
  <si>
    <t>1.5</t>
  </si>
  <si>
    <t>1.7</t>
  </si>
  <si>
    <t>z tego 2007 r.</t>
  </si>
  <si>
    <t>2010 r.</t>
  </si>
  <si>
    <t>6269</t>
  </si>
  <si>
    <t>PROGRAM ROZWOJU OBSZARÓW WIEJSKICH NA LATA 2007 - 2013</t>
  </si>
  <si>
    <t>PODSTAWOWE USŁUGI DLA GOSPODARKI I LUDNOŚCI WIEJSKIEJ</t>
  </si>
  <si>
    <t>75212</t>
  </si>
  <si>
    <t>BUDOWA SIECI WODOCIĄGOWEJ I KANALIZACJI SANITARNEJ TEJSTYMY - LUTRY</t>
  </si>
  <si>
    <t>Zakup samochodu osobowego</t>
  </si>
  <si>
    <t>Ochotnicze straże pożarne</t>
  </si>
  <si>
    <t>Urzędy gmin</t>
  </si>
  <si>
    <t>Urzędy wojewódzkie</t>
  </si>
  <si>
    <t>DOCHODY OD OSÓB PRAWNYCH, OD OSÓB FIZYCZNYCH I OD INNYCH JEDNOSTEK NIE POSIADAJĄCYCH OSOBOWOŚCI PRAWNEJ ORAZ WYDATKI WZIĄZANE Z ICH POBOREM</t>
  </si>
  <si>
    <t>Świadczenia rodzinne, zaliczki alimentacyjne oraz składki na ubezpieczenia emerytalne i rentowe z ubezpieczenia społecznego</t>
  </si>
  <si>
    <t>Zasiłki i pomoc w naturze oraz składki na ubezpieczenia emerytalne i rentowe</t>
  </si>
  <si>
    <t>środki na dofinansowanie własnych inwestycji gmin (związków gmin), powiatów (związków powiatów), samorządów województw, pozyskane z innych źródeł</t>
  </si>
  <si>
    <t>wpływy z tytułu pomocy finansowej udzielanej między jednostkami samorządu terytorialnego na dofinansowanie wlasnych zadań biezących</t>
  </si>
  <si>
    <t>wynagro-dzenia</t>
  </si>
  <si>
    <t>2320</t>
  </si>
  <si>
    <t>I</t>
  </si>
  <si>
    <t>1. Zespół Szkół w Kolnie</t>
  </si>
  <si>
    <t>2. Szkoła Podstawowa w Bęsi</t>
  </si>
  <si>
    <t>3. Szkoła Podstawowa w Lutrach</t>
  </si>
  <si>
    <t>4. Przedszkole Samorządwe w Kolnie z filiami w Bęsi i w Lutrach</t>
  </si>
  <si>
    <t>Gminny Ośrodek Kultury w Kolnie</t>
  </si>
  <si>
    <t>Biblioteka Publiczna Gminy Kolno z siedzibą w Lutrach</t>
  </si>
  <si>
    <t>§  0830 - Wpływy z usług</t>
  </si>
  <si>
    <t>§ 0690 - Wpływy z różnych opłat</t>
  </si>
  <si>
    <t>§ 2960 - Przelewy redystrybucyjne</t>
  </si>
  <si>
    <t>§ 4210 - Zakup materiałów i wyposażenia</t>
  </si>
  <si>
    <t>§ 4300 - Zakup usług pozostałych</t>
  </si>
  <si>
    <t>§ 6260 - Dotacje z funduszy celowych na finansowanie lub dofinansowanie kosztów realizacji inwestycji i zakupów inwestycyjnych j.s.f.p.</t>
  </si>
  <si>
    <t>Plan dochodów budżetu gminy na 2008 r.</t>
  </si>
  <si>
    <t>Przewidywane wyk. 2007</t>
  </si>
  <si>
    <t>Plan 2008</t>
  </si>
  <si>
    <t>71004</t>
  </si>
  <si>
    <t>0960</t>
  </si>
  <si>
    <t>otrzymane spadki, zapisy i darowizny w postaci pieniężnej</t>
  </si>
  <si>
    <t>75108</t>
  </si>
  <si>
    <t>Wybory do sejmu i senatu</t>
  </si>
  <si>
    <t>2680</t>
  </si>
  <si>
    <t>zwrot utraconych dochodów z tytułu zwolnienia z podatku od nieruchomości</t>
  </si>
  <si>
    <t>01041</t>
  </si>
  <si>
    <t>Program Rozwoju Obszarów Wiejskich 2007 - 2013</t>
  </si>
  <si>
    <t>400</t>
  </si>
  <si>
    <t>40001</t>
  </si>
  <si>
    <t>WYTWARZANIE I ZAOPATRYWANIE W ENERGIĘ ELEKTRYCZNĄ, GAZ I WODĘ</t>
  </si>
  <si>
    <t>Dostarczanie ciepła</t>
  </si>
  <si>
    <t>0490</t>
  </si>
  <si>
    <t>wpływy z opłat za wydawanie zezwoleń na sprzedaż alkoholu</t>
  </si>
  <si>
    <t>wpływy z innych lokalnych opłat pobieranych przez jednostki samorządu terytorialnego na podstawie
odrębnych ustaw - za wpis (zmiany) do ewidencji działalności gospodarczej, opłaty planistyczne i adiacenckie</t>
  </si>
  <si>
    <t>2910</t>
  </si>
  <si>
    <t>wpływy ze zwrotu dotacji wykorzystanych niezgodnie z przeznaczeniem lub pobranych w nadmiernej wysokości</t>
  </si>
  <si>
    <t>31.12.2007 r.</t>
  </si>
  <si>
    <t>Wydatki budżetu gminy na  2008 r.</t>
  </si>
  <si>
    <t>Plan na 2008 r. ogółem</t>
  </si>
  <si>
    <t>10.</t>
  </si>
  <si>
    <t>11.</t>
  </si>
  <si>
    <t>12.</t>
  </si>
  <si>
    <t>13.</t>
  </si>
  <si>
    <t>3039</t>
  </si>
  <si>
    <t>90003</t>
  </si>
  <si>
    <t>Oczyszczanie miast i wsi</t>
  </si>
  <si>
    <t>90004</t>
  </si>
  <si>
    <t>Utrzymanie zieleni w miastach i gminach</t>
  </si>
  <si>
    <t>różne wydatki na rzecz osób fizycznych - diety sołtysów</t>
  </si>
  <si>
    <t>różne wydatki na rzecz osób fizycznych - diety radnych</t>
  </si>
  <si>
    <t>4280</t>
  </si>
  <si>
    <t>zakup usług zdrowotnych</t>
  </si>
  <si>
    <t>75421</t>
  </si>
  <si>
    <t>Zarządzanie kryzysowe</t>
  </si>
  <si>
    <t>80148</t>
  </si>
  <si>
    <t>Stołówki szkolne</t>
  </si>
  <si>
    <t>4500</t>
  </si>
  <si>
    <t>z tego</t>
  </si>
  <si>
    <t>bieżące</t>
  </si>
  <si>
    <t>majątkowe</t>
  </si>
  <si>
    <t>4420</t>
  </si>
  <si>
    <t>podróże służbowe zagraniczne</t>
  </si>
  <si>
    <t>zwrot dotacji wykorzystanych niezgodnie z przeznaczeniem lub pobranych w nadmiernej wysokości</t>
  </si>
  <si>
    <t xml:space="preserve">wpływy z usług </t>
  </si>
  <si>
    <t>75403</t>
  </si>
  <si>
    <t>Jednostki terenowe policji</t>
  </si>
  <si>
    <t>6650</t>
  </si>
  <si>
    <t>wpłaty gmin i powiatów na rzecz innych jednostek samorządu terytorialnego oraz związków gmin lub związków powiatów na dofinansowanie zadań inwestycyjnych i zakupów inwestycyjnych</t>
  </si>
  <si>
    <t>pozostałe podatki na rzecz budżetów jednostek samorządu terytorialnego</t>
  </si>
  <si>
    <t>Zadania inwestycyjne w 2008 r.</t>
  </si>
  <si>
    <t>Wykup nieruchomości</t>
  </si>
  <si>
    <t>Zakup motopompy dla OSP</t>
  </si>
  <si>
    <t xml:space="preserve">Modernizacja oświetlenia ulicznego, w tym wymiana opraw świetlnych </t>
  </si>
  <si>
    <t xml:space="preserve">A.    
B.
C.
... </t>
  </si>
  <si>
    <t>rok budżetowy 2008 (8+9+10+11)</t>
  </si>
  <si>
    <t>Limity wydatków na wieloletnie programy inwestycyjne w latach 2008 - 2010</t>
  </si>
  <si>
    <t xml:space="preserve">Urząd Gminy (nakłady 2008 - 12.000,00zł; 2009 - 288.000,00zł, co stanowi łącznie 300.000,00zł, w tym PROW 2007-2013 75% - 225.000,00zł; śr. własne - 75.000,00zł)  </t>
  </si>
  <si>
    <t xml:space="preserve">Urząd Gminy (nakłady 2008 - 50.000,00zł; 2009 - 100.000,00zł, co stanowi łącznie 150.000,00zł, w tym PROW 2007-2013 75% - 112.500,00zł; śr. własne - 37.500,00zł)  </t>
  </si>
  <si>
    <t>Budowa sieci wodociągowej i kanalizacji sanitarnej Tejstymy-Lutry (2005 - 2009)</t>
  </si>
  <si>
    <t xml:space="preserve">A.      
B.
C.5 000,00
... </t>
  </si>
  <si>
    <t>Urząd Gminy (nakłady 2005 - 16.000,00zł, 2007 - 46.840,00zł, 2008 - 1.240.666,00zł, 2009 - 831.334,00zł co stanowi łącznie 2.134.840,00zł, w tym PROW 2007-2013 75% kosztów kwalif.)</t>
  </si>
  <si>
    <t>6050 6058 6059</t>
  </si>
  <si>
    <t>Budowa oraz wyposażenie infrastruktury edukacyjno - sportowej w Kolnie - etap I (2008-2009)</t>
  </si>
  <si>
    <t>Urząd Gminy (nakłady 2008 - 887.840,00zł, 2009 - 1.152.000,00zł, co stanowi łacznie 2.039.840,00zł, w tym RPO - 75% kosztów kwalif.)</t>
  </si>
  <si>
    <t>Dofinansowanie projektu "System zagospodarowania odpadów komunalnych w Olsztynie. Budowa Zakładu Unieszkodliwiania Odpadów" (2008-2011)</t>
  </si>
  <si>
    <t xml:space="preserve">Urząd Gminy  (nakłady 2008 - 100.000,00zł, 2009 - 125.000,00zł, 2010 - 148.000,00 zł, 2011 - 125.000,00zł, co stanowi łącznie 498.000,00zł) </t>
  </si>
  <si>
    <t>wykonanie 2007*</t>
  </si>
  <si>
    <t>w 2008 r. - przychody i rozchody budżetu</t>
  </si>
  <si>
    <t>Klasyfikacja (dział, rozdział paragraf)</t>
  </si>
  <si>
    <t xml:space="preserve">Wydatki* na programy i projekty realizowane ze środków pochodzących z funduszy strukturalnych i Funduszu Spójności </t>
  </si>
  <si>
    <t>ODNOWA I ROZWÓJ WSI</t>
  </si>
  <si>
    <t>z tego 2008 r.</t>
  </si>
  <si>
    <t>2011r.</t>
  </si>
  <si>
    <t>REGIONALNY PROGRAM OPERACYJNY</t>
  </si>
  <si>
    <t xml:space="preserve">Budowa oraz wyposażenie infrastruktury edukacyjno - sportowej w Kolnie - etap I </t>
  </si>
  <si>
    <t>Dochody i wydatki związane z realizacją zadań z zakresu administracji rządowej i innych zadań zleconych odrębnymi ustawami w 2008 r.</t>
  </si>
  <si>
    <t>Dochody i wydatki związane z realizacją zadań realizowanych na podstawie porozumień (umów) między jednostkami samorządu terytorialnego w 2008 r.</t>
  </si>
  <si>
    <t xml:space="preserve">Plan dochodów i wydatków rachunków dochodów własnych na 2008 r. </t>
  </si>
  <si>
    <r>
      <t xml:space="preserve">Bęsia </t>
    </r>
    <r>
      <rPr>
        <sz val="9"/>
        <rFont val="Arial CE"/>
        <family val="2"/>
      </rPr>
      <t>(l.mieszk.- 551)</t>
    </r>
  </si>
  <si>
    <r>
      <t xml:space="preserve">Górowo </t>
    </r>
    <r>
      <rPr>
        <sz val="9"/>
        <rFont val="Arial CE"/>
        <family val="2"/>
      </rPr>
      <t>(l.mieszk.- 227)</t>
    </r>
  </si>
  <si>
    <r>
      <t>Kabiny</t>
    </r>
    <r>
      <rPr>
        <sz val="9"/>
        <rFont val="Arial CE"/>
        <family val="2"/>
      </rPr>
      <t xml:space="preserve"> (l.mieszk.- 304)</t>
    </r>
  </si>
  <si>
    <r>
      <t xml:space="preserve">Kolno </t>
    </r>
    <r>
      <rPr>
        <sz val="9"/>
        <rFont val="Arial CE"/>
        <family val="2"/>
      </rPr>
      <t>(l.mieszk.- 564)</t>
    </r>
  </si>
  <si>
    <r>
      <t xml:space="preserve">Kominki </t>
    </r>
    <r>
      <rPr>
        <sz val="9"/>
        <rFont val="Arial CE"/>
        <family val="2"/>
      </rPr>
      <t>(l.mieszk.- 109)</t>
    </r>
  </si>
  <si>
    <r>
      <t xml:space="preserve">Kruzy </t>
    </r>
    <r>
      <rPr>
        <sz val="9"/>
        <rFont val="Arial CE"/>
        <family val="2"/>
      </rPr>
      <t>(l.mieszk.- 262)</t>
    </r>
  </si>
  <si>
    <r>
      <t xml:space="preserve">Lutry </t>
    </r>
    <r>
      <rPr>
        <sz val="9"/>
        <rFont val="Arial CE"/>
        <family val="2"/>
      </rPr>
      <t>(l.mieszk.- 563)</t>
    </r>
  </si>
  <si>
    <r>
      <t xml:space="preserve">Ryn Reszelski </t>
    </r>
    <r>
      <rPr>
        <sz val="9"/>
        <rFont val="Arial CE"/>
        <family val="2"/>
      </rPr>
      <t>(l.mieszk.- 202)</t>
    </r>
  </si>
  <si>
    <r>
      <t xml:space="preserve">Samławki </t>
    </r>
    <r>
      <rPr>
        <sz val="9"/>
        <rFont val="Arial CE"/>
        <family val="2"/>
      </rPr>
      <t>(l.mieszk.- 183)</t>
    </r>
  </si>
  <si>
    <r>
      <t xml:space="preserve">Tarniny </t>
    </r>
    <r>
      <rPr>
        <sz val="9"/>
        <rFont val="Arial CE"/>
        <family val="2"/>
      </rPr>
      <t>(l.mieszk.- 11)</t>
    </r>
  </si>
  <si>
    <r>
      <t>Tejstymy</t>
    </r>
    <r>
      <rPr>
        <sz val="9"/>
        <rFont val="Arial CE"/>
        <family val="2"/>
      </rPr>
      <t xml:space="preserve"> (l.mieszk.- 183)</t>
    </r>
  </si>
  <si>
    <r>
      <t xml:space="preserve">Wągsty </t>
    </r>
    <r>
      <rPr>
        <sz val="9"/>
        <rFont val="Arial CE"/>
        <family val="2"/>
      </rPr>
      <t>(l.mieszk.- 107)</t>
    </r>
  </si>
  <si>
    <r>
      <t xml:space="preserve">Wójtowo </t>
    </r>
    <r>
      <rPr>
        <sz val="9"/>
        <rFont val="Arial CE"/>
        <family val="2"/>
      </rPr>
      <t>(l.mieszk.- 89)</t>
    </r>
  </si>
  <si>
    <r>
      <t xml:space="preserve">Wólka </t>
    </r>
    <r>
      <rPr>
        <sz val="9"/>
        <rFont val="Arial CE"/>
        <family val="2"/>
      </rPr>
      <t>(l.mieszk.- 158)</t>
    </r>
  </si>
  <si>
    <r>
      <t xml:space="preserve">Wysoka Dąbrowa </t>
    </r>
    <r>
      <rPr>
        <sz val="9"/>
        <rFont val="Arial CE"/>
        <family val="2"/>
      </rPr>
      <t>(l.mieszk.- 202)</t>
    </r>
  </si>
  <si>
    <t>Wydatki jednostek pomocniczych w 2008 r.</t>
  </si>
  <si>
    <t>Plan na 2008 r.</t>
  </si>
  <si>
    <t>Prognoza kwoty długu gminy na rok 2008 i lata następne</t>
  </si>
  <si>
    <t>Przewidywane wykonanie w 2007 r.</t>
  </si>
  <si>
    <t>Dotacje podmiotowe* w 2008 r.</t>
  </si>
  <si>
    <t>dotacje rozwojowe</t>
  </si>
  <si>
    <t>Plany zagospodarowania przestrzennego</t>
  </si>
  <si>
    <t>Adaptacja połączona z remontem świetlicy wiejskiej i strażnicy OSP, wyposażenie świetlicy, remont drogi i chodnika, urządzenie terenów rekreacyjnych i sportowych w Kruzach (2008-2009)</t>
  </si>
  <si>
    <t>Remont i wyposażenie świetlicy wiejskiej, urządzenie terenów rekreacyjnych i sportowych w Rynie Reszelskim (2008-2009)</t>
  </si>
  <si>
    <t>Adaptacja połączona z remontem świetlicy wiejskiej i strażnicy OSP, wyposażenie świetlicy, remont drogi i chodnika, urządzenie terenów rekreacyjnych i sportowych w Kruzach</t>
  </si>
  <si>
    <t>Remont i wyposażenie świetlicy wiejskiej, urządzenie terenów rekreacyjnych i sportowych w Rynie Reszelskim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</si>
</sst>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[$-415]d\ mmmm\ yyyy"/>
    <numFmt numFmtId="170" formatCode="#,##0.00_ ;\-#,##0.00\ "/>
  </numFmts>
  <fonts count="30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i/>
      <sz val="9"/>
      <name val="Arial CE"/>
      <family val="0"/>
    </font>
    <font>
      <b/>
      <i/>
      <sz val="10"/>
      <name val="Arial CE"/>
      <family val="2"/>
    </font>
    <font>
      <b/>
      <i/>
      <u val="single"/>
      <sz val="10"/>
      <name val="Arial CE"/>
      <family val="0"/>
    </font>
    <font>
      <b/>
      <sz val="9"/>
      <name val="Arial CE"/>
      <family val="2"/>
    </font>
    <font>
      <b/>
      <sz val="8"/>
      <name val="Arial CE"/>
      <family val="2"/>
    </font>
    <font>
      <b/>
      <sz val="7"/>
      <name val="Arial"/>
      <family val="2"/>
    </font>
    <font>
      <sz val="7"/>
      <name val="Arial"/>
      <family val="0"/>
    </font>
    <font>
      <sz val="7"/>
      <name val="Arial CE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>
      <alignment/>
      <protection/>
    </xf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13" fillId="0" borderId="0" xfId="18" applyFont="1">
      <alignment/>
      <protection/>
    </xf>
    <xf numFmtId="0" fontId="14" fillId="0" borderId="1" xfId="18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5" fillId="0" borderId="1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7" fillId="0" borderId="0" xfId="0" applyFont="1" applyAlignment="1">
      <alignment/>
    </xf>
    <xf numFmtId="0" fontId="10" fillId="0" borderId="0" xfId="0" applyFont="1" applyAlignment="1">
      <alignment horizontal="right" vertical="top"/>
    </xf>
    <xf numFmtId="0" fontId="22" fillId="0" borderId="0" xfId="0" applyFont="1" applyAlignment="1">
      <alignment/>
    </xf>
    <xf numFmtId="0" fontId="17" fillId="0" borderId="0" xfId="0" applyFont="1" applyAlignment="1">
      <alignment vertical="center" wrapText="1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top"/>
    </xf>
    <xf numFmtId="0" fontId="23" fillId="0" borderId="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top"/>
    </xf>
    <xf numFmtId="0" fontId="23" fillId="0" borderId="8" xfId="0" applyFont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center"/>
    </xf>
    <xf numFmtId="49" fontId="5" fillId="2" borderId="16" xfId="0" applyNumberFormat="1" applyFont="1" applyFill="1" applyBorder="1" applyAlignment="1">
      <alignment horizontal="center"/>
    </xf>
    <xf numFmtId="49" fontId="5" fillId="2" borderId="17" xfId="0" applyNumberFormat="1" applyFont="1" applyFill="1" applyBorder="1" applyAlignment="1">
      <alignment horizontal="center"/>
    </xf>
    <xf numFmtId="0" fontId="5" fillId="2" borderId="17" xfId="0" applyFont="1" applyFill="1" applyBorder="1" applyAlignment="1">
      <alignment/>
    </xf>
    <xf numFmtId="49" fontId="5" fillId="0" borderId="18" xfId="0" applyNumberFormat="1" applyFont="1" applyFill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0" fillId="0" borderId="20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 wrapText="1"/>
    </xf>
    <xf numFmtId="49" fontId="5" fillId="3" borderId="19" xfId="0" applyNumberFormat="1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5" fillId="2" borderId="17" xfId="0" applyFont="1" applyFill="1" applyBorder="1" applyAlignment="1">
      <alignment wrapText="1"/>
    </xf>
    <xf numFmtId="49" fontId="5" fillId="0" borderId="19" xfId="0" applyNumberFormat="1" applyFont="1" applyFill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0" fontId="10" fillId="0" borderId="22" xfId="0" applyFont="1" applyFill="1" applyBorder="1" applyAlignment="1">
      <alignment wrapText="1"/>
    </xf>
    <xf numFmtId="49" fontId="5" fillId="4" borderId="23" xfId="0" applyNumberFormat="1" applyFont="1" applyFill="1" applyBorder="1" applyAlignment="1">
      <alignment horizontal="center"/>
    </xf>
    <xf numFmtId="49" fontId="5" fillId="4" borderId="16" xfId="0" applyNumberFormat="1" applyFont="1" applyFill="1" applyBorder="1" applyAlignment="1">
      <alignment horizontal="center"/>
    </xf>
    <xf numFmtId="49" fontId="5" fillId="4" borderId="17" xfId="0" applyNumberFormat="1" applyFont="1" applyFill="1" applyBorder="1" applyAlignment="1">
      <alignment horizontal="center"/>
    </xf>
    <xf numFmtId="0" fontId="5" fillId="4" borderId="17" xfId="0" applyFont="1" applyFill="1" applyBorder="1" applyAlignment="1">
      <alignment wrapText="1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49" fontId="10" fillId="0" borderId="1" xfId="0" applyNumberFormat="1" applyFont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2" borderId="17" xfId="0" applyNumberFormat="1" applyFont="1" applyFill="1" applyBorder="1" applyAlignment="1">
      <alignment horizontal="center"/>
    </xf>
    <xf numFmtId="49" fontId="5" fillId="2" borderId="23" xfId="0" applyNumberFormat="1" applyFont="1" applyFill="1" applyBorder="1" applyAlignment="1">
      <alignment horizontal="center"/>
    </xf>
    <xf numFmtId="49" fontId="5" fillId="3" borderId="18" xfId="0" applyNumberFormat="1" applyFont="1" applyFill="1" applyBorder="1" applyAlignment="1">
      <alignment horizontal="center"/>
    </xf>
    <xf numFmtId="0" fontId="0" fillId="0" borderId="25" xfId="0" applyBorder="1" applyAlignment="1">
      <alignment/>
    </xf>
    <xf numFmtId="0" fontId="10" fillId="0" borderId="1" xfId="0" applyFont="1" applyBorder="1" applyAlignment="1">
      <alignment/>
    </xf>
    <xf numFmtId="49" fontId="10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49" fontId="0" fillId="3" borderId="19" xfId="0" applyNumberFormat="1" applyFont="1" applyFill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49" fontId="5" fillId="3" borderId="26" xfId="0" applyNumberFormat="1" applyFont="1" applyFill="1" applyBorder="1" applyAlignment="1">
      <alignment horizontal="center"/>
    </xf>
    <xf numFmtId="10" fontId="3" fillId="2" borderId="28" xfId="0" applyNumberFormat="1" applyFont="1" applyFill="1" applyBorder="1" applyAlignment="1">
      <alignment horizontal="right"/>
    </xf>
    <xf numFmtId="10" fontId="10" fillId="0" borderId="29" xfId="0" applyNumberFormat="1" applyFont="1" applyBorder="1" applyAlignment="1">
      <alignment horizontal="right"/>
    </xf>
    <xf numFmtId="10" fontId="10" fillId="0" borderId="30" xfId="0" applyNumberFormat="1" applyFont="1" applyFill="1" applyBorder="1" applyAlignment="1">
      <alignment horizontal="right"/>
    </xf>
    <xf numFmtId="10" fontId="3" fillId="4" borderId="28" xfId="0" applyNumberFormat="1" applyFont="1" applyFill="1" applyBorder="1" applyAlignment="1">
      <alignment horizontal="right"/>
    </xf>
    <xf numFmtId="10" fontId="10" fillId="0" borderId="29" xfId="0" applyNumberFormat="1" applyFont="1" applyFill="1" applyBorder="1" applyAlignment="1">
      <alignment horizontal="right"/>
    </xf>
    <xf numFmtId="10" fontId="10" fillId="0" borderId="30" xfId="0" applyNumberFormat="1" applyFont="1" applyBorder="1" applyAlignment="1">
      <alignment horizontal="right"/>
    </xf>
    <xf numFmtId="10" fontId="10" fillId="3" borderId="29" xfId="0" applyNumberFormat="1" applyFont="1" applyFill="1" applyBorder="1" applyAlignment="1">
      <alignment horizontal="right"/>
    </xf>
    <xf numFmtId="49" fontId="25" fillId="5" borderId="31" xfId="0" applyNumberFormat="1" applyFont="1" applyFill="1" applyBorder="1" applyAlignment="1">
      <alignment horizontal="center"/>
    </xf>
    <xf numFmtId="49" fontId="25" fillId="5" borderId="32" xfId="0" applyNumberFormat="1" applyFont="1" applyFill="1" applyBorder="1" applyAlignment="1">
      <alignment horizontal="center"/>
    </xf>
    <xf numFmtId="0" fontId="25" fillId="5" borderId="32" xfId="0" applyFont="1" applyFill="1" applyBorder="1" applyAlignment="1">
      <alignment wrapText="1"/>
    </xf>
    <xf numFmtId="10" fontId="25" fillId="5" borderId="33" xfId="0" applyNumberFormat="1" applyFont="1" applyFill="1" applyBorder="1" applyAlignment="1">
      <alignment horizontal="right"/>
    </xf>
    <xf numFmtId="49" fontId="25" fillId="5" borderId="34" xfId="0" applyNumberFormat="1" applyFont="1" applyFill="1" applyBorder="1" applyAlignment="1">
      <alignment horizontal="center"/>
    </xf>
    <xf numFmtId="49" fontId="25" fillId="5" borderId="20" xfId="0" applyNumberFormat="1" applyFont="1" applyFill="1" applyBorder="1" applyAlignment="1">
      <alignment horizontal="center"/>
    </xf>
    <xf numFmtId="0" fontId="25" fillId="5" borderId="20" xfId="0" applyFont="1" applyFill="1" applyBorder="1" applyAlignment="1">
      <alignment wrapText="1"/>
    </xf>
    <xf numFmtId="49" fontId="8" fillId="5" borderId="20" xfId="0" applyNumberFormat="1" applyFont="1" applyFill="1" applyBorder="1" applyAlignment="1">
      <alignment horizontal="center"/>
    </xf>
    <xf numFmtId="49" fontId="25" fillId="5" borderId="35" xfId="0" applyNumberFormat="1" applyFont="1" applyFill="1" applyBorder="1" applyAlignment="1">
      <alignment horizontal="center"/>
    </xf>
    <xf numFmtId="49" fontId="25" fillId="5" borderId="36" xfId="0" applyNumberFormat="1" applyFont="1" applyFill="1" applyBorder="1" applyAlignment="1">
      <alignment horizontal="left"/>
    </xf>
    <xf numFmtId="49" fontId="25" fillId="5" borderId="37" xfId="0" applyNumberFormat="1" applyFont="1" applyFill="1" applyBorder="1" applyAlignment="1">
      <alignment horizontal="center"/>
    </xf>
    <xf numFmtId="49" fontId="25" fillId="5" borderId="1" xfId="0" applyNumberFormat="1" applyFont="1" applyFill="1" applyBorder="1" applyAlignment="1">
      <alignment horizontal="center"/>
    </xf>
    <xf numFmtId="0" fontId="25" fillId="5" borderId="1" xfId="0" applyFont="1" applyFill="1" applyBorder="1" applyAlignment="1">
      <alignment wrapText="1"/>
    </xf>
    <xf numFmtId="10" fontId="25" fillId="5" borderId="29" xfId="0" applyNumberFormat="1" applyFont="1" applyFill="1" applyBorder="1" applyAlignment="1">
      <alignment horizontal="right"/>
    </xf>
    <xf numFmtId="0" fontId="25" fillId="5" borderId="32" xfId="0" applyFont="1" applyFill="1" applyBorder="1" applyAlignment="1">
      <alignment/>
    </xf>
    <xf numFmtId="0" fontId="8" fillId="5" borderId="32" xfId="0" applyFont="1" applyFill="1" applyBorder="1" applyAlignment="1">
      <alignment/>
    </xf>
    <xf numFmtId="0" fontId="25" fillId="5" borderId="1" xfId="0" applyFont="1" applyFill="1" applyBorder="1" applyAlignment="1">
      <alignment/>
    </xf>
    <xf numFmtId="0" fontId="8" fillId="5" borderId="1" xfId="0" applyFont="1" applyFill="1" applyBorder="1" applyAlignment="1">
      <alignment/>
    </xf>
    <xf numFmtId="49" fontId="25" fillId="5" borderId="1" xfId="0" applyNumberFormat="1" applyFont="1" applyFill="1" applyBorder="1" applyAlignment="1">
      <alignment horizontal="left"/>
    </xf>
    <xf numFmtId="49" fontId="25" fillId="5" borderId="20" xfId="0" applyNumberFormat="1" applyFont="1" applyFill="1" applyBorder="1" applyAlignment="1">
      <alignment horizontal="left"/>
    </xf>
    <xf numFmtId="0" fontId="25" fillId="5" borderId="37" xfId="0" applyFont="1" applyFill="1" applyBorder="1" applyAlignment="1">
      <alignment horizontal="center"/>
    </xf>
    <xf numFmtId="0" fontId="25" fillId="5" borderId="1" xfId="0" applyFont="1" applyFill="1" applyBorder="1" applyAlignment="1">
      <alignment horizontal="center"/>
    </xf>
    <xf numFmtId="0" fontId="25" fillId="5" borderId="1" xfId="0" applyFont="1" applyFill="1" applyBorder="1" applyAlignment="1">
      <alignment horizontal="left"/>
    </xf>
    <xf numFmtId="0" fontId="25" fillId="5" borderId="34" xfId="0" applyFont="1" applyFill="1" applyBorder="1" applyAlignment="1">
      <alignment horizontal="center"/>
    </xf>
    <xf numFmtId="0" fontId="25" fillId="5" borderId="20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25" fillId="0" borderId="35" xfId="0" applyFont="1" applyFill="1" applyBorder="1" applyAlignment="1">
      <alignment horizontal="center"/>
    </xf>
    <xf numFmtId="0" fontId="25" fillId="0" borderId="36" xfId="0" applyFont="1" applyFill="1" applyBorder="1" applyAlignment="1">
      <alignment horizontal="center"/>
    </xf>
    <xf numFmtId="168" fontId="25" fillId="0" borderId="36" xfId="0" applyNumberFormat="1" applyFont="1" applyFill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2" xfId="0" applyFont="1" applyBorder="1" applyAlignment="1">
      <alignment wrapText="1"/>
    </xf>
    <xf numFmtId="0" fontId="26" fillId="0" borderId="38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168" fontId="26" fillId="0" borderId="32" xfId="0" applyNumberFormat="1" applyFont="1" applyBorder="1" applyAlignment="1">
      <alignment horizontal="center"/>
    </xf>
    <xf numFmtId="49" fontId="25" fillId="5" borderId="37" xfId="0" applyNumberFormat="1" applyFont="1" applyFill="1" applyBorder="1" applyAlignment="1">
      <alignment/>
    </xf>
    <xf numFmtId="49" fontId="10" fillId="0" borderId="37" xfId="0" applyNumberFormat="1" applyFont="1" applyBorder="1" applyAlignment="1">
      <alignment/>
    </xf>
    <xf numFmtId="49" fontId="10" fillId="0" borderId="37" xfId="0" applyNumberFormat="1" applyFont="1" applyBorder="1" applyAlignment="1">
      <alignment wrapText="1"/>
    </xf>
    <xf numFmtId="49" fontId="25" fillId="5" borderId="37" xfId="0" applyNumberFormat="1" applyFont="1" applyFill="1" applyBorder="1" applyAlignment="1">
      <alignment wrapText="1"/>
    </xf>
    <xf numFmtId="0" fontId="10" fillId="0" borderId="37" xfId="0" applyFont="1" applyBorder="1" applyAlignment="1">
      <alignment wrapText="1"/>
    </xf>
    <xf numFmtId="49" fontId="10" fillId="3" borderId="26" xfId="0" applyNumberFormat="1" applyFont="1" applyFill="1" applyBorder="1" applyAlignment="1">
      <alignment horizontal="center"/>
    </xf>
    <xf numFmtId="49" fontId="10" fillId="3" borderId="37" xfId="0" applyNumberFormat="1" applyFont="1" applyFill="1" applyBorder="1" applyAlignment="1">
      <alignment wrapText="1"/>
    </xf>
    <xf numFmtId="49" fontId="10" fillId="3" borderId="25" xfId="0" applyNumberFormat="1" applyFont="1" applyFill="1" applyBorder="1" applyAlignment="1">
      <alignment horizontal="center"/>
    </xf>
    <xf numFmtId="49" fontId="25" fillId="5" borderId="22" xfId="0" applyNumberFormat="1" applyFont="1" applyFill="1" applyBorder="1" applyAlignment="1">
      <alignment horizontal="center"/>
    </xf>
    <xf numFmtId="49" fontId="25" fillId="5" borderId="39" xfId="0" applyNumberFormat="1" applyFont="1" applyFill="1" applyBorder="1" applyAlignment="1">
      <alignment wrapText="1"/>
    </xf>
    <xf numFmtId="49" fontId="25" fillId="5" borderId="34" xfId="0" applyNumberFormat="1" applyFont="1" applyFill="1" applyBorder="1" applyAlignment="1">
      <alignment/>
    </xf>
    <xf numFmtId="168" fontId="26" fillId="0" borderId="34" xfId="0" applyNumberFormat="1" applyFont="1" applyBorder="1" applyAlignment="1">
      <alignment horizontal="center"/>
    </xf>
    <xf numFmtId="0" fontId="18" fillId="6" borderId="40" xfId="0" applyFont="1" applyFill="1" applyBorder="1" applyAlignment="1">
      <alignment horizontal="center" vertical="center" wrapText="1"/>
    </xf>
    <xf numFmtId="49" fontId="8" fillId="2" borderId="41" xfId="0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49" fontId="25" fillId="6" borderId="41" xfId="0" applyNumberFormat="1" applyFont="1" applyFill="1" applyBorder="1" applyAlignment="1">
      <alignment horizontal="center"/>
    </xf>
    <xf numFmtId="49" fontId="25" fillId="6" borderId="1" xfId="0" applyNumberFormat="1" applyFont="1" applyFill="1" applyBorder="1" applyAlignment="1">
      <alignment horizontal="center"/>
    </xf>
    <xf numFmtId="49" fontId="25" fillId="6" borderId="37" xfId="0" applyNumberFormat="1" applyFont="1" applyFill="1" applyBorder="1" applyAlignment="1">
      <alignment/>
    </xf>
    <xf numFmtId="49" fontId="25" fillId="0" borderId="42" xfId="0" applyNumberFormat="1" applyFont="1" applyFill="1" applyBorder="1" applyAlignment="1">
      <alignment horizontal="center"/>
    </xf>
    <xf numFmtId="0" fontId="10" fillId="0" borderId="19" xfId="0" applyFont="1" applyBorder="1" applyAlignment="1">
      <alignment/>
    </xf>
    <xf numFmtId="0" fontId="10" fillId="0" borderId="25" xfId="0" applyFont="1" applyBorder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49" fontId="26" fillId="0" borderId="19" xfId="0" applyNumberFormat="1" applyFont="1" applyFill="1" applyBorder="1" applyAlignment="1">
      <alignment horizontal="center"/>
    </xf>
    <xf numFmtId="49" fontId="10" fillId="0" borderId="26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/>
    </xf>
    <xf numFmtId="49" fontId="10" fillId="0" borderId="37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49" fontId="10" fillId="0" borderId="37" xfId="0" applyNumberFormat="1" applyFont="1" applyBorder="1" applyAlignment="1">
      <alignment wrapText="1"/>
    </xf>
    <xf numFmtId="49" fontId="26" fillId="0" borderId="19" xfId="0" applyNumberFormat="1" applyFont="1" applyFill="1" applyBorder="1" applyAlignment="1">
      <alignment horizontal="center"/>
    </xf>
    <xf numFmtId="49" fontId="26" fillId="0" borderId="25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0" fontId="10" fillId="0" borderId="26" xfId="0" applyFont="1" applyBorder="1" applyAlignment="1">
      <alignment/>
    </xf>
    <xf numFmtId="49" fontId="10" fillId="0" borderId="19" xfId="0" applyNumberFormat="1" applyFont="1" applyFill="1" applyBorder="1" applyAlignment="1">
      <alignment horizontal="center"/>
    </xf>
    <xf numFmtId="49" fontId="10" fillId="0" borderId="27" xfId="0" applyNumberFormat="1" applyFont="1" applyBorder="1" applyAlignment="1">
      <alignment horizontal="center"/>
    </xf>
    <xf numFmtId="0" fontId="10" fillId="0" borderId="37" xfId="0" applyFont="1" applyBorder="1" applyAlignment="1">
      <alignment/>
    </xf>
    <xf numFmtId="0" fontId="10" fillId="0" borderId="0" xfId="0" applyFont="1" applyAlignment="1">
      <alignment/>
    </xf>
    <xf numFmtId="49" fontId="10" fillId="0" borderId="19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49" fontId="10" fillId="0" borderId="43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7" xfId="0" applyFont="1" applyBorder="1" applyAlignment="1">
      <alignment/>
    </xf>
    <xf numFmtId="49" fontId="10" fillId="0" borderId="26" xfId="0" applyNumberFormat="1" applyFont="1" applyBorder="1" applyAlignment="1">
      <alignment horizontal="center"/>
    </xf>
    <xf numFmtId="49" fontId="10" fillId="0" borderId="19" xfId="0" applyNumberFormat="1" applyFont="1" applyFill="1" applyBorder="1" applyAlignment="1">
      <alignment horizontal="center"/>
    </xf>
    <xf numFmtId="49" fontId="26" fillId="0" borderId="25" xfId="0" applyNumberFormat="1" applyFont="1" applyFill="1" applyBorder="1" applyAlignment="1">
      <alignment horizontal="center"/>
    </xf>
    <xf numFmtId="49" fontId="10" fillId="0" borderId="43" xfId="0" applyNumberFormat="1" applyFont="1" applyFill="1" applyBorder="1" applyAlignment="1">
      <alignment horizontal="center"/>
    </xf>
    <xf numFmtId="49" fontId="10" fillId="0" borderId="27" xfId="0" applyNumberFormat="1" applyFont="1" applyBorder="1" applyAlignment="1">
      <alignment horizontal="center"/>
    </xf>
    <xf numFmtId="49" fontId="26" fillId="0" borderId="44" xfId="0" applyNumberFormat="1" applyFont="1" applyFill="1" applyBorder="1" applyAlignment="1">
      <alignment horizontal="center"/>
    </xf>
    <xf numFmtId="0" fontId="10" fillId="0" borderId="37" xfId="0" applyFont="1" applyBorder="1" applyAlignment="1">
      <alignment wrapText="1"/>
    </xf>
    <xf numFmtId="49" fontId="10" fillId="3" borderId="25" xfId="0" applyNumberFormat="1" applyFont="1" applyFill="1" applyBorder="1" applyAlignment="1">
      <alignment horizontal="center"/>
    </xf>
    <xf numFmtId="49" fontId="26" fillId="3" borderId="25" xfId="0" applyNumberFormat="1" applyFont="1" applyFill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10" fillId="3" borderId="26" xfId="0" applyNumberFormat="1" applyFont="1" applyFill="1" applyBorder="1" applyAlignment="1">
      <alignment horizontal="center"/>
    </xf>
    <xf numFmtId="0" fontId="10" fillId="0" borderId="19" xfId="0" applyFont="1" applyBorder="1" applyAlignment="1">
      <alignment/>
    </xf>
    <xf numFmtId="0" fontId="10" fillId="0" borderId="25" xfId="0" applyFont="1" applyBorder="1" applyAlignment="1">
      <alignment/>
    </xf>
    <xf numFmtId="49" fontId="10" fillId="0" borderId="39" xfId="0" applyNumberFormat="1" applyFont="1" applyBorder="1" applyAlignment="1">
      <alignment/>
    </xf>
    <xf numFmtId="0" fontId="8" fillId="0" borderId="19" xfId="0" applyFont="1" applyBorder="1" applyAlignment="1">
      <alignment/>
    </xf>
    <xf numFmtId="49" fontId="25" fillId="5" borderId="1" xfId="0" applyNumberFormat="1" applyFont="1" applyFill="1" applyBorder="1" applyAlignment="1">
      <alignment horizontal="center"/>
    </xf>
    <xf numFmtId="49" fontId="25" fillId="5" borderId="37" xfId="0" applyNumberFormat="1" applyFont="1" applyFill="1" applyBorder="1" applyAlignment="1">
      <alignment wrapText="1"/>
    </xf>
    <xf numFmtId="0" fontId="8" fillId="0" borderId="0" xfId="0" applyFont="1" applyAlignment="1">
      <alignment/>
    </xf>
    <xf numFmtId="49" fontId="25" fillId="0" borderId="18" xfId="0" applyNumberFormat="1" applyFont="1" applyFill="1" applyBorder="1" applyAlignment="1">
      <alignment horizontal="center"/>
    </xf>
    <xf numFmtId="49" fontId="25" fillId="6" borderId="37" xfId="0" applyNumberFormat="1" applyFont="1" applyFill="1" applyBorder="1" applyAlignment="1">
      <alignment wrapText="1"/>
    </xf>
    <xf numFmtId="0" fontId="8" fillId="0" borderId="19" xfId="0" applyFont="1" applyBorder="1" applyAlignment="1">
      <alignment/>
    </xf>
    <xf numFmtId="49" fontId="25" fillId="6" borderId="20" xfId="0" applyNumberFormat="1" applyFont="1" applyFill="1" applyBorder="1" applyAlignment="1">
      <alignment horizontal="center"/>
    </xf>
    <xf numFmtId="49" fontId="25" fillId="6" borderId="34" xfId="0" applyNumberFormat="1" applyFont="1" applyFill="1" applyBorder="1" applyAlignment="1">
      <alignment/>
    </xf>
    <xf numFmtId="49" fontId="25" fillId="5" borderId="37" xfId="0" applyNumberFormat="1" applyFont="1" applyFill="1" applyBorder="1" applyAlignment="1">
      <alignment/>
    </xf>
    <xf numFmtId="49" fontId="25" fillId="6" borderId="42" xfId="0" applyNumberFormat="1" applyFont="1" applyFill="1" applyBorder="1" applyAlignment="1">
      <alignment horizontal="center"/>
    </xf>
    <xf numFmtId="49" fontId="25" fillId="6" borderId="39" xfId="0" applyNumberFormat="1" applyFont="1" applyFill="1" applyBorder="1" applyAlignment="1">
      <alignment horizontal="center"/>
    </xf>
    <xf numFmtId="49" fontId="25" fillId="6" borderId="22" xfId="0" applyNumberFormat="1" applyFont="1" applyFill="1" applyBorder="1" applyAlignment="1">
      <alignment horizontal="center"/>
    </xf>
    <xf numFmtId="49" fontId="25" fillId="6" borderId="39" xfId="0" applyNumberFormat="1" applyFont="1" applyFill="1" applyBorder="1" applyAlignment="1">
      <alignment wrapText="1"/>
    </xf>
    <xf numFmtId="49" fontId="8" fillId="0" borderId="19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/>
    </xf>
    <xf numFmtId="49" fontId="25" fillId="5" borderId="20" xfId="0" applyNumberFormat="1" applyFont="1" applyFill="1" applyBorder="1" applyAlignment="1">
      <alignment horizontal="center"/>
    </xf>
    <xf numFmtId="49" fontId="25" fillId="5" borderId="34" xfId="0" applyNumberFormat="1" applyFont="1" applyFill="1" applyBorder="1" applyAlignment="1">
      <alignment/>
    </xf>
    <xf numFmtId="49" fontId="25" fillId="0" borderId="19" xfId="0" applyNumberFormat="1" applyFont="1" applyFill="1" applyBorder="1" applyAlignment="1">
      <alignment horizontal="center"/>
    </xf>
    <xf numFmtId="49" fontId="25" fillId="0" borderId="18" xfId="0" applyNumberFormat="1" applyFont="1" applyFill="1" applyBorder="1" applyAlignment="1">
      <alignment horizontal="center"/>
    </xf>
    <xf numFmtId="49" fontId="25" fillId="6" borderId="41" xfId="0" applyNumberFormat="1" applyFont="1" applyFill="1" applyBorder="1" applyAlignment="1">
      <alignment horizontal="center"/>
    </xf>
    <xf numFmtId="49" fontId="25" fillId="6" borderId="1" xfId="0" applyNumberFormat="1" applyFont="1" applyFill="1" applyBorder="1" applyAlignment="1">
      <alignment horizontal="center"/>
    </xf>
    <xf numFmtId="49" fontId="25" fillId="6" borderId="37" xfId="0" applyNumberFormat="1" applyFont="1" applyFill="1" applyBorder="1" applyAlignment="1">
      <alignment/>
    </xf>
    <xf numFmtId="49" fontId="25" fillId="0" borderId="42" xfId="0" applyNumberFormat="1" applyFont="1" applyFill="1" applyBorder="1" applyAlignment="1">
      <alignment horizontal="center"/>
    </xf>
    <xf numFmtId="49" fontId="25" fillId="2" borderId="1" xfId="0" applyNumberFormat="1" applyFont="1" applyFill="1" applyBorder="1" applyAlignment="1">
      <alignment/>
    </xf>
    <xf numFmtId="49" fontId="25" fillId="6" borderId="41" xfId="0" applyNumberFormat="1" applyFont="1" applyFill="1" applyBorder="1" applyAlignment="1">
      <alignment horizontal="right" vertical="center"/>
    </xf>
    <xf numFmtId="0" fontId="25" fillId="6" borderId="1" xfId="0" applyFont="1" applyFill="1" applyBorder="1" applyAlignment="1">
      <alignment vertical="center"/>
    </xf>
    <xf numFmtId="0" fontId="25" fillId="5" borderId="1" xfId="0" applyFont="1" applyFill="1" applyBorder="1" applyAlignment="1">
      <alignment horizontal="left" vertical="center" wrapText="1"/>
    </xf>
    <xf numFmtId="0" fontId="25" fillId="0" borderId="42" xfId="0" applyFont="1" applyBorder="1" applyAlignment="1">
      <alignment vertical="center"/>
    </xf>
    <xf numFmtId="49" fontId="25" fillId="5" borderId="1" xfId="0" applyNumberFormat="1" applyFont="1" applyFill="1" applyBorder="1" applyAlignment="1">
      <alignment horizontal="right" vertical="center"/>
    </xf>
    <xf numFmtId="0" fontId="25" fillId="5" borderId="1" xfId="0" applyFont="1" applyFill="1" applyBorder="1" applyAlignment="1">
      <alignment vertical="center"/>
    </xf>
    <xf numFmtId="0" fontId="0" fillId="0" borderId="26" xfId="0" applyBorder="1" applyAlignment="1">
      <alignment horizontal="center"/>
    </xf>
    <xf numFmtId="0" fontId="13" fillId="0" borderId="35" xfId="18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7" fillId="0" borderId="1" xfId="18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/>
    </xf>
    <xf numFmtId="0" fontId="12" fillId="2" borderId="1" xfId="18" applyFont="1" applyFill="1" applyBorder="1" applyAlignment="1">
      <alignment horizontal="center"/>
      <protection/>
    </xf>
    <xf numFmtId="0" fontId="12" fillId="2" borderId="1" xfId="18" applyFont="1" applyFill="1" applyBorder="1" applyAlignment="1">
      <alignment wrapText="1"/>
      <protection/>
    </xf>
    <xf numFmtId="3" fontId="12" fillId="2" borderId="1" xfId="18" applyNumberFormat="1" applyFont="1" applyFill="1" applyBorder="1">
      <alignment/>
      <protection/>
    </xf>
    <xf numFmtId="0" fontId="12" fillId="0" borderId="0" xfId="18" applyFont="1">
      <alignment/>
      <protection/>
    </xf>
    <xf numFmtId="0" fontId="13" fillId="0" borderId="1" xfId="18" applyFont="1" applyBorder="1" applyAlignment="1">
      <alignment horizontal="center" vertical="center"/>
      <protection/>
    </xf>
    <xf numFmtId="0" fontId="13" fillId="0" borderId="1" xfId="18" applyFont="1" applyBorder="1">
      <alignment/>
      <protection/>
    </xf>
    <xf numFmtId="0" fontId="13" fillId="0" borderId="39" xfId="18" applyFont="1" applyBorder="1" applyAlignment="1">
      <alignment horizontal="center"/>
      <protection/>
    </xf>
    <xf numFmtId="0" fontId="13" fillId="6" borderId="1" xfId="18" applyFont="1" applyFill="1" applyBorder="1">
      <alignment/>
      <protection/>
    </xf>
    <xf numFmtId="168" fontId="28" fillId="0" borderId="22" xfId="18" applyNumberFormat="1" applyFont="1" applyBorder="1" applyAlignment="1">
      <alignment horizontal="center" wrapText="1"/>
      <protection/>
    </xf>
    <xf numFmtId="3" fontId="12" fillId="6" borderId="1" xfId="18" applyNumberFormat="1" applyFont="1" applyFill="1" applyBorder="1">
      <alignment/>
      <protection/>
    </xf>
    <xf numFmtId="3" fontId="13" fillId="0" borderId="1" xfId="18" applyNumberFormat="1" applyFont="1" applyBorder="1" applyAlignment="1">
      <alignment horizontal="right"/>
      <protection/>
    </xf>
    <xf numFmtId="3" fontId="13" fillId="0" borderId="22" xfId="18" applyNumberFormat="1" applyFont="1" applyBorder="1" applyAlignment="1">
      <alignment horizontal="right"/>
      <protection/>
    </xf>
    <xf numFmtId="3" fontId="13" fillId="0" borderId="22" xfId="18" applyNumberFormat="1" applyFont="1" applyBorder="1" applyAlignment="1">
      <alignment horizontal="right"/>
      <protection/>
    </xf>
    <xf numFmtId="49" fontId="12" fillId="0" borderId="36" xfId="18" applyNumberFormat="1" applyFont="1" applyBorder="1" applyAlignment="1">
      <alignment horizontal="center"/>
      <protection/>
    </xf>
    <xf numFmtId="3" fontId="13" fillId="0" borderId="36" xfId="18" applyNumberFormat="1" applyFont="1" applyBorder="1" applyAlignment="1">
      <alignment horizontal="right"/>
      <protection/>
    </xf>
    <xf numFmtId="3" fontId="13" fillId="0" borderId="36" xfId="18" applyNumberFormat="1" applyFont="1" applyBorder="1" applyAlignment="1">
      <alignment horizontal="right"/>
      <protection/>
    </xf>
    <xf numFmtId="49" fontId="13" fillId="0" borderId="36" xfId="18" applyNumberFormat="1" applyFont="1" applyBorder="1" applyAlignment="1">
      <alignment horizontal="center"/>
      <protection/>
    </xf>
    <xf numFmtId="3" fontId="13" fillId="0" borderId="36" xfId="18" applyNumberFormat="1" applyFont="1" applyBorder="1" applyAlignment="1">
      <alignment horizontal="center"/>
      <protection/>
    </xf>
    <xf numFmtId="49" fontId="13" fillId="0" borderId="20" xfId="18" applyNumberFormat="1" applyFont="1" applyBorder="1" applyAlignment="1">
      <alignment horizontal="center"/>
      <protection/>
    </xf>
    <xf numFmtId="3" fontId="13" fillId="0" borderId="1" xfId="18" applyNumberFormat="1" applyFont="1" applyBorder="1">
      <alignment/>
      <protection/>
    </xf>
    <xf numFmtId="3" fontId="13" fillId="0" borderId="20" xfId="18" applyNumberFormat="1" applyFont="1" applyBorder="1" applyAlignment="1">
      <alignment horizontal="center"/>
      <protection/>
    </xf>
    <xf numFmtId="1" fontId="28" fillId="0" borderId="22" xfId="18" applyNumberFormat="1" applyFont="1" applyBorder="1" applyAlignment="1">
      <alignment horizontal="center" wrapText="1"/>
      <protection/>
    </xf>
    <xf numFmtId="0" fontId="13" fillId="0" borderId="1" xfId="18" applyFont="1" applyBorder="1" applyAlignment="1">
      <alignment horizontal="center"/>
      <protection/>
    </xf>
    <xf numFmtId="0" fontId="12" fillId="2" borderId="1" xfId="18" applyFont="1" applyFill="1" applyBorder="1">
      <alignment/>
      <protection/>
    </xf>
    <xf numFmtId="0" fontId="12" fillId="2" borderId="37" xfId="18" applyFont="1" applyFill="1" applyBorder="1" applyAlignment="1">
      <alignment horizontal="center"/>
      <protection/>
    </xf>
    <xf numFmtId="0" fontId="12" fillId="2" borderId="44" xfId="18" applyFont="1" applyFill="1" applyBorder="1" applyAlignment="1">
      <alignment horizontal="center"/>
      <protection/>
    </xf>
    <xf numFmtId="0" fontId="13" fillId="0" borderId="34" xfId="18" applyFont="1" applyBorder="1" applyAlignment="1">
      <alignment horizontal="center"/>
      <protection/>
    </xf>
    <xf numFmtId="0" fontId="0" fillId="0" borderId="45" xfId="0" applyBorder="1" applyAlignment="1">
      <alignment horizontal="center"/>
    </xf>
    <xf numFmtId="0" fontId="13" fillId="0" borderId="22" xfId="18" applyFont="1" applyBorder="1" applyAlignment="1">
      <alignment horizontal="center"/>
      <protection/>
    </xf>
    <xf numFmtId="0" fontId="13" fillId="0" borderId="36" xfId="18" applyFont="1" applyBorder="1" applyAlignment="1">
      <alignment horizontal="center"/>
      <protection/>
    </xf>
    <xf numFmtId="0" fontId="13" fillId="0" borderId="20" xfId="18" applyFont="1" applyBorder="1" applyAlignment="1">
      <alignment horizontal="center"/>
      <protection/>
    </xf>
    <xf numFmtId="0" fontId="13" fillId="0" borderId="37" xfId="18" applyFont="1" applyBorder="1" applyAlignment="1">
      <alignment horizontal="center"/>
      <protection/>
    </xf>
    <xf numFmtId="0" fontId="13" fillId="0" borderId="24" xfId="18" applyFont="1" applyBorder="1" applyAlignment="1">
      <alignment horizontal="center"/>
      <protection/>
    </xf>
    <xf numFmtId="0" fontId="13" fillId="0" borderId="44" xfId="18" applyFont="1" applyBorder="1" applyAlignment="1">
      <alignment horizontal="center"/>
      <protection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9" fontId="10" fillId="2" borderId="41" xfId="0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49" fontId="26" fillId="2" borderId="37" xfId="0" applyNumberFormat="1" applyFont="1" applyFill="1" applyBorder="1" applyAlignment="1">
      <alignment/>
    </xf>
    <xf numFmtId="0" fontId="25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0" fontId="0" fillId="0" borderId="10" xfId="0" applyNumberFormat="1" applyBorder="1" applyAlignment="1">
      <alignment vertical="center"/>
    </xf>
    <xf numFmtId="10" fontId="0" fillId="0" borderId="8" xfId="0" applyNumberFormat="1" applyBorder="1" applyAlignment="1">
      <alignment vertical="center"/>
    </xf>
    <xf numFmtId="0" fontId="2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5" fillId="0" borderId="26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10" fillId="0" borderId="35" xfId="0" applyFont="1" applyBorder="1" applyAlignment="1">
      <alignment/>
    </xf>
    <xf numFmtId="0" fontId="8" fillId="0" borderId="36" xfId="0" applyFont="1" applyBorder="1" applyAlignment="1">
      <alignment/>
    </xf>
    <xf numFmtId="0" fontId="0" fillId="0" borderId="3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6" borderId="1" xfId="0" applyFill="1" applyBorder="1" applyAlignment="1">
      <alignment horizontal="center"/>
    </xf>
    <xf numFmtId="49" fontId="25" fillId="6" borderId="1" xfId="0" applyNumberFormat="1" applyFont="1" applyFill="1" applyBorder="1" applyAlignment="1">
      <alignment wrapText="1"/>
    </xf>
    <xf numFmtId="0" fontId="0" fillId="6" borderId="1" xfId="0" applyFill="1" applyBorder="1" applyAlignment="1">
      <alignment wrapText="1"/>
    </xf>
    <xf numFmtId="3" fontId="5" fillId="0" borderId="1" xfId="0" applyNumberFormat="1" applyFont="1" applyBorder="1" applyAlignment="1">
      <alignment/>
    </xf>
    <xf numFmtId="3" fontId="8" fillId="5" borderId="22" xfId="0" applyNumberFormat="1" applyFont="1" applyFill="1" applyBorder="1" applyAlignment="1">
      <alignment wrapText="1"/>
    </xf>
    <xf numFmtId="3" fontId="8" fillId="6" borderId="1" xfId="0" applyNumberFormat="1" applyFont="1" applyFill="1" applyBorder="1" applyAlignment="1">
      <alignment wrapText="1"/>
    </xf>
    <xf numFmtId="3" fontId="0" fillId="0" borderId="1" xfId="0" applyNumberFormat="1" applyBorder="1" applyAlignment="1">
      <alignment/>
    </xf>
    <xf numFmtId="3" fontId="8" fillId="5" borderId="22" xfId="0" applyNumberFormat="1" applyFont="1" applyFill="1" applyBorder="1" applyAlignment="1">
      <alignment horizontal="right"/>
    </xf>
    <xf numFmtId="0" fontId="0" fillId="0" borderId="22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5" xfId="0" applyBorder="1" applyAlignment="1">
      <alignment vertical="center"/>
    </xf>
    <xf numFmtId="49" fontId="25" fillId="5" borderId="44" xfId="0" applyNumberFormat="1" applyFont="1" applyFill="1" applyBorder="1" applyAlignment="1">
      <alignment horizontal="center"/>
    </xf>
    <xf numFmtId="0" fontId="0" fillId="0" borderId="36" xfId="0" applyBorder="1" applyAlignment="1">
      <alignment vertical="center"/>
    </xf>
    <xf numFmtId="0" fontId="10" fillId="0" borderId="34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right" vertical="center"/>
    </xf>
    <xf numFmtId="168" fontId="8" fillId="0" borderId="1" xfId="0" applyNumberFormat="1" applyFont="1" applyBorder="1" applyAlignment="1">
      <alignment/>
    </xf>
    <xf numFmtId="168" fontId="5" fillId="0" borderId="1" xfId="0" applyNumberFormat="1" applyFont="1" applyBorder="1" applyAlignment="1">
      <alignment vertical="center"/>
    </xf>
    <xf numFmtId="0" fontId="0" fillId="0" borderId="46" xfId="0" applyBorder="1" applyAlignment="1">
      <alignment vertical="center"/>
    </xf>
    <xf numFmtId="168" fontId="5" fillId="2" borderId="1" xfId="0" applyNumberFormat="1" applyFont="1" applyFill="1" applyBorder="1" applyAlignment="1">
      <alignment vertical="center"/>
    </xf>
    <xf numFmtId="168" fontId="5" fillId="2" borderId="1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5" fillId="0" borderId="1" xfId="0" applyFont="1" applyBorder="1" applyAlignment="1">
      <alignment vertical="center" wrapText="1"/>
    </xf>
    <xf numFmtId="168" fontId="0" fillId="0" borderId="1" xfId="0" applyNumberForma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5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10" fontId="0" fillId="0" borderId="8" xfId="0" applyNumberFormat="1" applyBorder="1" applyAlignment="1">
      <alignment horizontal="center" vertical="center"/>
    </xf>
    <xf numFmtId="10" fontId="0" fillId="0" borderId="6" xfId="0" applyNumberFormat="1" applyBorder="1" applyAlignment="1">
      <alignment vertical="center"/>
    </xf>
    <xf numFmtId="0" fontId="5" fillId="0" borderId="5" xfId="0" applyFont="1" applyBorder="1" applyAlignment="1">
      <alignment horizontal="center" vertical="top"/>
    </xf>
    <xf numFmtId="4" fontId="3" fillId="2" borderId="17" xfId="0" applyNumberFormat="1" applyFont="1" applyFill="1" applyBorder="1" applyAlignment="1">
      <alignment horizontal="right"/>
    </xf>
    <xf numFmtId="4" fontId="25" fillId="5" borderId="32" xfId="0" applyNumberFormat="1" applyFont="1" applyFill="1" applyBorder="1" applyAlignment="1">
      <alignment horizontal="right"/>
    </xf>
    <xf numFmtId="4" fontId="10" fillId="0" borderId="20" xfId="0" applyNumberFormat="1" applyFont="1" applyFill="1" applyBorder="1" applyAlignment="1">
      <alignment horizontal="right"/>
    </xf>
    <xf numFmtId="4" fontId="10" fillId="0" borderId="22" xfId="0" applyNumberFormat="1" applyFont="1" applyBorder="1" applyAlignment="1">
      <alignment horizontal="right"/>
    </xf>
    <xf numFmtId="4" fontId="10" fillId="0" borderId="1" xfId="0" applyNumberFormat="1" applyFont="1" applyBorder="1" applyAlignment="1">
      <alignment horizontal="right"/>
    </xf>
    <xf numFmtId="4" fontId="25" fillId="5" borderId="1" xfId="0" applyNumberFormat="1" applyFont="1" applyFill="1" applyBorder="1" applyAlignment="1">
      <alignment horizontal="right"/>
    </xf>
    <xf numFmtId="4" fontId="10" fillId="0" borderId="1" xfId="0" applyNumberFormat="1" applyFont="1" applyFill="1" applyBorder="1" applyAlignment="1">
      <alignment horizontal="right"/>
    </xf>
    <xf numFmtId="4" fontId="25" fillId="5" borderId="20" xfId="0" applyNumberFormat="1" applyFont="1" applyFill="1" applyBorder="1" applyAlignment="1">
      <alignment horizontal="right"/>
    </xf>
    <xf numFmtId="4" fontId="10" fillId="0" borderId="22" xfId="0" applyNumberFormat="1" applyFont="1" applyFill="1" applyBorder="1" applyAlignment="1">
      <alignment horizontal="right"/>
    </xf>
    <xf numFmtId="4" fontId="3" fillId="4" borderId="17" xfId="0" applyNumberFormat="1" applyFont="1" applyFill="1" applyBorder="1" applyAlignment="1">
      <alignment horizontal="right"/>
    </xf>
    <xf numFmtId="4" fontId="10" fillId="0" borderId="1" xfId="0" applyNumberFormat="1" applyFont="1" applyBorder="1" applyAlignment="1">
      <alignment/>
    </xf>
    <xf numFmtId="4" fontId="25" fillId="5" borderId="1" xfId="0" applyNumberFormat="1" applyFont="1" applyFill="1" applyBorder="1" applyAlignment="1">
      <alignment/>
    </xf>
    <xf numFmtId="4" fontId="25" fillId="5" borderId="32" xfId="0" applyNumberFormat="1" applyFont="1" applyFill="1" applyBorder="1" applyAlignment="1">
      <alignment/>
    </xf>
    <xf numFmtId="4" fontId="10" fillId="3" borderId="1" xfId="0" applyNumberFormat="1" applyFont="1" applyFill="1" applyBorder="1" applyAlignment="1">
      <alignment horizontal="right"/>
    </xf>
    <xf numFmtId="4" fontId="1" fillId="0" borderId="6" xfId="0" applyNumberFormat="1" applyFont="1" applyBorder="1" applyAlignment="1">
      <alignment vertical="center"/>
    </xf>
    <xf numFmtId="170" fontId="0" fillId="0" borderId="6" xfId="0" applyNumberFormat="1" applyBorder="1" applyAlignment="1">
      <alignment vertical="center"/>
    </xf>
    <xf numFmtId="170" fontId="0" fillId="0" borderId="10" xfId="0" applyNumberFormat="1" applyBorder="1" applyAlignment="1">
      <alignment vertical="center"/>
    </xf>
    <xf numFmtId="170" fontId="0" fillId="0" borderId="13" xfId="0" applyNumberFormat="1" applyBorder="1" applyAlignment="1">
      <alignment vertical="center"/>
    </xf>
    <xf numFmtId="0" fontId="12" fillId="0" borderId="36" xfId="0" applyFont="1" applyBorder="1" applyAlignment="1">
      <alignment horizontal="center" wrapText="1"/>
    </xf>
    <xf numFmtId="0" fontId="12" fillId="0" borderId="48" xfId="0" applyFont="1" applyBorder="1" applyAlignment="1">
      <alignment horizontal="center" wrapText="1"/>
    </xf>
    <xf numFmtId="4" fontId="26" fillId="2" borderId="1" xfId="0" applyNumberFormat="1" applyFont="1" applyFill="1" applyBorder="1" applyAlignment="1">
      <alignment horizontal="right"/>
    </xf>
    <xf numFmtId="4" fontId="25" fillId="6" borderId="1" xfId="0" applyNumberFormat="1" applyFont="1" applyFill="1" applyBorder="1" applyAlignment="1">
      <alignment horizontal="right"/>
    </xf>
    <xf numFmtId="4" fontId="8" fillId="6" borderId="20" xfId="0" applyNumberFormat="1" applyFont="1" applyFill="1" applyBorder="1" applyAlignment="1">
      <alignment wrapText="1"/>
    </xf>
    <xf numFmtId="4" fontId="25" fillId="5" borderId="1" xfId="0" applyNumberFormat="1" applyFont="1" applyFill="1" applyBorder="1" applyAlignment="1">
      <alignment horizontal="right"/>
    </xf>
    <xf numFmtId="4" fontId="8" fillId="5" borderId="1" xfId="0" applyNumberFormat="1" applyFont="1" applyFill="1" applyBorder="1" applyAlignment="1">
      <alignment wrapText="1"/>
    </xf>
    <xf numFmtId="4" fontId="8" fillId="5" borderId="29" xfId="0" applyNumberFormat="1" applyFont="1" applyFill="1" applyBorder="1" applyAlignment="1">
      <alignment wrapText="1"/>
    </xf>
    <xf numFmtId="4" fontId="10" fillId="0" borderId="1" xfId="0" applyNumberFormat="1" applyFont="1" applyBorder="1" applyAlignment="1">
      <alignment horizontal="right"/>
    </xf>
    <xf numFmtId="4" fontId="10" fillId="0" borderId="1" xfId="0" applyNumberFormat="1" applyFont="1" applyBorder="1" applyAlignment="1">
      <alignment/>
    </xf>
    <xf numFmtId="4" fontId="10" fillId="0" borderId="29" xfId="0" applyNumberFormat="1" applyFont="1" applyBorder="1" applyAlignment="1">
      <alignment/>
    </xf>
    <xf numFmtId="4" fontId="10" fillId="0" borderId="37" xfId="0" applyNumberFormat="1" applyFont="1" applyBorder="1" applyAlignment="1">
      <alignment horizontal="right"/>
    </xf>
    <xf numFmtId="4" fontId="13" fillId="0" borderId="1" xfId="0" applyNumberFormat="1" applyFont="1" applyBorder="1" applyAlignment="1">
      <alignment/>
    </xf>
    <xf numFmtId="4" fontId="13" fillId="0" borderId="29" xfId="0" applyNumberFormat="1" applyFont="1" applyBorder="1" applyAlignment="1">
      <alignment/>
    </xf>
    <xf numFmtId="4" fontId="12" fillId="0" borderId="1" xfId="0" applyNumberFormat="1" applyFont="1" applyBorder="1" applyAlignment="1">
      <alignment/>
    </xf>
    <xf numFmtId="4" fontId="10" fillId="0" borderId="1" xfId="0" applyNumberFormat="1" applyFont="1" applyBorder="1" applyAlignment="1">
      <alignment vertical="center"/>
    </xf>
    <xf numFmtId="4" fontId="10" fillId="0" borderId="29" xfId="0" applyNumberFormat="1" applyFont="1" applyBorder="1" applyAlignment="1">
      <alignment vertical="center"/>
    </xf>
    <xf numFmtId="4" fontId="25" fillId="6" borderId="1" xfId="0" applyNumberFormat="1" applyFont="1" applyFill="1" applyBorder="1" applyAlignment="1">
      <alignment horizontal="right"/>
    </xf>
    <xf numFmtId="4" fontId="8" fillId="6" borderId="1" xfId="0" applyNumberFormat="1" applyFont="1" applyFill="1" applyBorder="1" applyAlignment="1">
      <alignment wrapText="1"/>
    </xf>
    <xf numFmtId="4" fontId="8" fillId="6" borderId="29" xfId="0" applyNumberFormat="1" applyFont="1" applyFill="1" applyBorder="1" applyAlignment="1">
      <alignment wrapText="1"/>
    </xf>
    <xf numFmtId="4" fontId="8" fillId="5" borderId="1" xfId="0" applyNumberFormat="1" applyFont="1" applyFill="1" applyBorder="1" applyAlignment="1">
      <alignment wrapText="1"/>
    </xf>
    <xf numFmtId="4" fontId="8" fillId="5" borderId="29" xfId="0" applyNumberFormat="1" applyFont="1" applyFill="1" applyBorder="1" applyAlignment="1">
      <alignment wrapText="1"/>
    </xf>
    <xf numFmtId="4" fontId="25" fillId="5" borderId="29" xfId="0" applyNumberFormat="1" applyFont="1" applyFill="1" applyBorder="1" applyAlignment="1">
      <alignment horizontal="right"/>
    </xf>
    <xf numFmtId="4" fontId="10" fillId="3" borderId="1" xfId="0" applyNumberFormat="1" applyFont="1" applyFill="1" applyBorder="1" applyAlignment="1">
      <alignment horizontal="right"/>
    </xf>
    <xf numFmtId="4" fontId="10" fillId="0" borderId="1" xfId="0" applyNumberFormat="1" applyFont="1" applyBorder="1" applyAlignment="1">
      <alignment/>
    </xf>
    <xf numFmtId="4" fontId="10" fillId="0" borderId="29" xfId="0" applyNumberFormat="1" applyFont="1" applyBorder="1" applyAlignment="1">
      <alignment/>
    </xf>
    <xf numFmtId="4" fontId="10" fillId="0" borderId="1" xfId="0" applyNumberFormat="1" applyFont="1" applyBorder="1" applyAlignment="1">
      <alignment/>
    </xf>
    <xf numFmtId="4" fontId="10" fillId="0" borderId="1" xfId="0" applyNumberFormat="1" applyFont="1" applyFill="1" applyBorder="1" applyAlignment="1">
      <alignment horizontal="right"/>
    </xf>
    <xf numFmtId="4" fontId="10" fillId="0" borderId="20" xfId="0" applyNumberFormat="1" applyFont="1" applyBorder="1" applyAlignment="1">
      <alignment horizontal="right"/>
    </xf>
    <xf numFmtId="4" fontId="25" fillId="5" borderId="20" xfId="0" applyNumberFormat="1" applyFont="1" applyFill="1" applyBorder="1" applyAlignment="1">
      <alignment horizontal="right"/>
    </xf>
    <xf numFmtId="4" fontId="10" fillId="0" borderId="22" xfId="0" applyNumberFormat="1" applyFont="1" applyBorder="1" applyAlignment="1">
      <alignment horizontal="right"/>
    </xf>
    <xf numFmtId="4" fontId="25" fillId="6" borderId="22" xfId="0" applyNumberFormat="1" applyFont="1" applyFill="1" applyBorder="1" applyAlignment="1">
      <alignment horizontal="right"/>
    </xf>
    <xf numFmtId="4" fontId="25" fillId="2" borderId="44" xfId="0" applyNumberFormat="1" applyFont="1" applyFill="1" applyBorder="1" applyAlignment="1">
      <alignment horizontal="right"/>
    </xf>
    <xf numFmtId="4" fontId="8" fillId="2" borderId="1" xfId="0" applyNumberFormat="1" applyFont="1" applyFill="1" applyBorder="1" applyAlignment="1">
      <alignment/>
    </xf>
    <xf numFmtId="4" fontId="8" fillId="2" borderId="29" xfId="0" applyNumberFormat="1" applyFont="1" applyFill="1" applyBorder="1" applyAlignment="1">
      <alignment/>
    </xf>
    <xf numFmtId="4" fontId="25" fillId="6" borderId="27" xfId="0" applyNumberFormat="1" applyFont="1" applyFill="1" applyBorder="1" applyAlignment="1">
      <alignment horizontal="right"/>
    </xf>
    <xf numFmtId="4" fontId="25" fillId="5" borderId="1" xfId="0" applyNumberFormat="1" applyFont="1" applyFill="1" applyBorder="1" applyAlignment="1">
      <alignment vertical="center"/>
    </xf>
    <xf numFmtId="4" fontId="25" fillId="6" borderId="20" xfId="0" applyNumberFormat="1" applyFont="1" applyFill="1" applyBorder="1" applyAlignment="1">
      <alignment horizontal="right"/>
    </xf>
    <xf numFmtId="4" fontId="25" fillId="5" borderId="22" xfId="0" applyNumberFormat="1" applyFont="1" applyFill="1" applyBorder="1" applyAlignment="1">
      <alignment horizontal="right"/>
    </xf>
    <xf numFmtId="4" fontId="26" fillId="6" borderId="17" xfId="0" applyNumberFormat="1" applyFont="1" applyFill="1" applyBorder="1" applyAlignment="1">
      <alignment horizontal="right"/>
    </xf>
    <xf numFmtId="4" fontId="10" fillId="6" borderId="17" xfId="0" applyNumberFormat="1" applyFont="1" applyFill="1" applyBorder="1" applyAlignment="1">
      <alignment vertical="center"/>
    </xf>
    <xf numFmtId="4" fontId="10" fillId="6" borderId="28" xfId="0" applyNumberFormat="1" applyFont="1" applyFill="1" applyBorder="1" applyAlignment="1">
      <alignment vertical="center"/>
    </xf>
    <xf numFmtId="49" fontId="10" fillId="0" borderId="43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25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vertical="center"/>
    </xf>
    <xf numFmtId="0" fontId="25" fillId="2" borderId="40" xfId="0" applyFont="1" applyFill="1" applyBorder="1" applyAlignment="1">
      <alignment horizontal="center"/>
    </xf>
    <xf numFmtId="4" fontId="8" fillId="5" borderId="20" xfId="0" applyNumberFormat="1" applyFont="1" applyFill="1" applyBorder="1" applyAlignment="1">
      <alignment horizontal="right"/>
    </xf>
    <xf numFmtId="4" fontId="0" fillId="5" borderId="1" xfId="0" applyNumberFormat="1" applyFont="1" applyFill="1" applyBorder="1" applyAlignment="1">
      <alignment wrapText="1"/>
    </xf>
    <xf numFmtId="4" fontId="10" fillId="0" borderId="22" xfId="0" applyNumberFormat="1" applyFont="1" applyBorder="1" applyAlignment="1">
      <alignment/>
    </xf>
    <xf numFmtId="4" fontId="10" fillId="0" borderId="30" xfId="0" applyNumberFormat="1" applyFont="1" applyBorder="1" applyAlignment="1">
      <alignment/>
    </xf>
    <xf numFmtId="4" fontId="8" fillId="6" borderId="1" xfId="0" applyNumberFormat="1" applyFont="1" applyFill="1" applyBorder="1" applyAlignment="1">
      <alignment horizontal="right"/>
    </xf>
    <xf numFmtId="4" fontId="1" fillId="2" borderId="17" xfId="0" applyNumberFormat="1" applyFont="1" applyFill="1" applyBorder="1" applyAlignment="1">
      <alignment/>
    </xf>
    <xf numFmtId="4" fontId="8" fillId="8" borderId="32" xfId="0" applyNumberFormat="1" applyFont="1" applyFill="1" applyBorder="1" applyAlignment="1">
      <alignment/>
    </xf>
    <xf numFmtId="4" fontId="10" fillId="0" borderId="40" xfId="0" applyNumberFormat="1" applyFont="1" applyBorder="1" applyAlignment="1">
      <alignment/>
    </xf>
    <xf numFmtId="4" fontId="8" fillId="8" borderId="49" xfId="0" applyNumberFormat="1" applyFont="1" applyFill="1" applyBorder="1" applyAlignment="1">
      <alignment/>
    </xf>
    <xf numFmtId="4" fontId="8" fillId="8" borderId="1" xfId="0" applyNumberFormat="1" applyFont="1" applyFill="1" applyBorder="1" applyAlignment="1">
      <alignment/>
    </xf>
    <xf numFmtId="4" fontId="0" fillId="2" borderId="17" xfId="0" applyNumberFormat="1" applyFont="1" applyFill="1" applyBorder="1" applyAlignment="1">
      <alignment/>
    </xf>
    <xf numFmtId="4" fontId="10" fillId="0" borderId="22" xfId="0" applyNumberFormat="1" applyFont="1" applyBorder="1" applyAlignment="1">
      <alignment/>
    </xf>
    <xf numFmtId="4" fontId="0" fillId="2" borderId="17" xfId="0" applyNumberFormat="1" applyFont="1" applyFill="1" applyBorder="1" applyAlignment="1">
      <alignment horizontal="right"/>
    </xf>
    <xf numFmtId="4" fontId="1" fillId="0" borderId="8" xfId="0" applyNumberFormat="1" applyFont="1" applyBorder="1" applyAlignment="1">
      <alignment vertical="center"/>
    </xf>
    <xf numFmtId="4" fontId="1" fillId="2" borderId="5" xfId="0" applyNumberFormat="1" applyFont="1" applyFill="1" applyBorder="1" applyAlignment="1">
      <alignment vertical="center"/>
    </xf>
    <xf numFmtId="4" fontId="1" fillId="0" borderId="9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10" fontId="26" fillId="0" borderId="50" xfId="0" applyNumberFormat="1" applyFont="1" applyFill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vertical="center"/>
    </xf>
    <xf numFmtId="49" fontId="10" fillId="0" borderId="1" xfId="0" applyNumberFormat="1" applyFont="1" applyBorder="1" applyAlignment="1">
      <alignment vertical="center" wrapText="1"/>
    </xf>
    <xf numFmtId="3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4" fontId="25" fillId="2" borderId="1" xfId="0" applyNumberFormat="1" applyFont="1" applyFill="1" applyBorder="1" applyAlignment="1">
      <alignment vertical="center"/>
    </xf>
    <xf numFmtId="4" fontId="26" fillId="2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4" fontId="8" fillId="0" borderId="44" xfId="0" applyNumberFormat="1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4" fontId="10" fillId="2" borderId="1" xfId="0" applyNumberFormat="1" applyFont="1" applyFill="1" applyBorder="1" applyAlignment="1">
      <alignment horizontal="right"/>
    </xf>
    <xf numFmtId="4" fontId="8" fillId="6" borderId="1" xfId="0" applyNumberFormat="1" applyFont="1" applyFill="1" applyBorder="1" applyAlignment="1">
      <alignment wrapText="1"/>
    </xf>
    <xf numFmtId="4" fontId="8" fillId="6" borderId="20" xfId="0" applyNumberFormat="1" applyFont="1" applyFill="1" applyBorder="1" applyAlignment="1">
      <alignment horizontal="right"/>
    </xf>
    <xf numFmtId="4" fontId="8" fillId="5" borderId="22" xfId="0" applyNumberFormat="1" applyFont="1" applyFill="1" applyBorder="1" applyAlignment="1">
      <alignment horizontal="right"/>
    </xf>
    <xf numFmtId="4" fontId="8" fillId="5" borderId="22" xfId="0" applyNumberFormat="1" applyFont="1" applyFill="1" applyBorder="1" applyAlignment="1">
      <alignment wrapText="1"/>
    </xf>
    <xf numFmtId="4" fontId="26" fillId="0" borderId="1" xfId="0" applyNumberFormat="1" applyFont="1" applyFill="1" applyBorder="1" applyAlignment="1">
      <alignment horizontal="right"/>
    </xf>
    <xf numFmtId="4" fontId="5" fillId="0" borderId="1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/>
    </xf>
    <xf numFmtId="4" fontId="10" fillId="0" borderId="20" xfId="0" applyNumberFormat="1" applyFont="1" applyBorder="1" applyAlignment="1">
      <alignment/>
    </xf>
    <xf numFmtId="4" fontId="0" fillId="0" borderId="1" xfId="0" applyNumberFormat="1" applyBorder="1" applyAlignment="1">
      <alignment vertical="center"/>
    </xf>
    <xf numFmtId="4" fontId="25" fillId="6" borderId="1" xfId="0" applyNumberFormat="1" applyFont="1" applyFill="1" applyBorder="1" applyAlignment="1">
      <alignment wrapText="1"/>
    </xf>
    <xf numFmtId="4" fontId="0" fillId="0" borderId="1" xfId="0" applyNumberFormat="1" applyBorder="1" applyAlignment="1">
      <alignment/>
    </xf>
    <xf numFmtId="4" fontId="5" fillId="2" borderId="1" xfId="0" applyNumberFormat="1" applyFont="1" applyFill="1" applyBorder="1" applyAlignment="1">
      <alignment horizontal="right" vertical="center"/>
    </xf>
    <xf numFmtId="4" fontId="5" fillId="2" borderId="1" xfId="0" applyNumberFormat="1" applyFont="1" applyFill="1" applyBorder="1" applyAlignment="1">
      <alignment vertical="center"/>
    </xf>
    <xf numFmtId="170" fontId="5" fillId="0" borderId="1" xfId="0" applyNumberFormat="1" applyFont="1" applyBorder="1" applyAlignment="1">
      <alignment horizontal="right" vertical="center"/>
    </xf>
    <xf numFmtId="170" fontId="5" fillId="7" borderId="1" xfId="0" applyNumberFormat="1" applyFont="1" applyFill="1" applyBorder="1" applyAlignment="1">
      <alignment horizontal="right" vertical="center"/>
    </xf>
    <xf numFmtId="170" fontId="8" fillId="0" borderId="1" xfId="0" applyNumberFormat="1" applyFont="1" applyBorder="1" applyAlignment="1">
      <alignment horizontal="right" vertical="center"/>
    </xf>
    <xf numFmtId="170" fontId="0" fillId="0" borderId="1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vertical="center"/>
    </xf>
    <xf numFmtId="4" fontId="0" fillId="0" borderId="47" xfId="0" applyNumberFormat="1" applyFont="1" applyBorder="1" applyAlignment="1">
      <alignment vertical="center"/>
    </xf>
    <xf numFmtId="4" fontId="0" fillId="0" borderId="4" xfId="0" applyNumberFormat="1" applyFont="1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4" fontId="3" fillId="2" borderId="1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0" fontId="0" fillId="0" borderId="0" xfId="0" applyNumberFormat="1" applyFill="1" applyBorder="1" applyAlignment="1">
      <alignment vertical="center"/>
    </xf>
    <xf numFmtId="10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10" fillId="2" borderId="29" xfId="0" applyNumberFormat="1" applyFont="1" applyFill="1" applyBorder="1" applyAlignment="1">
      <alignment horizontal="right"/>
    </xf>
    <xf numFmtId="4" fontId="8" fillId="6" borderId="29" xfId="0" applyNumberFormat="1" applyFont="1" applyFill="1" applyBorder="1" applyAlignment="1">
      <alignment horizontal="right"/>
    </xf>
    <xf numFmtId="4" fontId="8" fillId="5" borderId="33" xfId="0" applyNumberFormat="1" applyFont="1" applyFill="1" applyBorder="1" applyAlignment="1">
      <alignment horizontal="right"/>
    </xf>
    <xf numFmtId="4" fontId="0" fillId="5" borderId="29" xfId="0" applyNumberFormat="1" applyFont="1" applyFill="1" applyBorder="1" applyAlignment="1">
      <alignment wrapText="1"/>
    </xf>
    <xf numFmtId="49" fontId="26" fillId="6" borderId="15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5" fillId="6" borderId="51" xfId="0" applyFont="1" applyFill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52" xfId="0" applyBorder="1" applyAlignment="1">
      <alignment wrapText="1"/>
    </xf>
    <xf numFmtId="0" fontId="18" fillId="6" borderId="31" xfId="0" applyFont="1" applyFill="1" applyBorder="1" applyAlignment="1">
      <alignment horizontal="center" vertical="center" wrapText="1"/>
    </xf>
    <xf numFmtId="0" fontId="18" fillId="6" borderId="53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0" xfId="0" applyAlignment="1">
      <alignment/>
    </xf>
    <xf numFmtId="168" fontId="25" fillId="2" borderId="49" xfId="0" applyNumberFormat="1" applyFont="1" applyFill="1" applyBorder="1" applyAlignment="1">
      <alignment horizontal="center" vertical="center" wrapText="1"/>
    </xf>
    <xf numFmtId="168" fontId="25" fillId="6" borderId="49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0" fontId="0" fillId="0" borderId="55" xfId="0" applyBorder="1" applyAlignment="1">
      <alignment wrapText="1"/>
    </xf>
    <xf numFmtId="0" fontId="25" fillId="6" borderId="49" xfId="0" applyFont="1" applyFill="1" applyBorder="1" applyAlignment="1">
      <alignment horizontal="center" vertical="center" wrapText="1"/>
    </xf>
    <xf numFmtId="10" fontId="25" fillId="2" borderId="48" xfId="0" applyNumberFormat="1" applyFont="1" applyFill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25" fillId="2" borderId="51" xfId="0" applyFont="1" applyFill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25" fillId="2" borderId="49" xfId="0" applyFont="1" applyFill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25" fillId="2" borderId="31" xfId="0" applyFont="1" applyFill="1" applyBorder="1" applyAlignment="1">
      <alignment horizontal="center" vertical="center"/>
    </xf>
    <xf numFmtId="0" fontId="25" fillId="2" borderId="5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8" fillId="6" borderId="37" xfId="0" applyFont="1" applyFill="1" applyBorder="1" applyAlignment="1">
      <alignment horizontal="center" vertical="center" wrapText="1"/>
    </xf>
    <xf numFmtId="0" fontId="18" fillId="6" borderId="24" xfId="0" applyFont="1" applyFill="1" applyBorder="1" applyAlignment="1">
      <alignment horizontal="center" vertical="center" wrapText="1"/>
    </xf>
    <xf numFmtId="0" fontId="18" fillId="6" borderId="44" xfId="0" applyFont="1" applyFill="1" applyBorder="1" applyAlignment="1">
      <alignment horizontal="center" vertical="center" wrapText="1"/>
    </xf>
    <xf numFmtId="0" fontId="18" fillId="6" borderId="22" xfId="0" applyFont="1" applyFill="1" applyBorder="1" applyAlignment="1">
      <alignment horizontal="center" vertical="center" wrapText="1"/>
    </xf>
    <xf numFmtId="0" fontId="18" fillId="6" borderId="55" xfId="0" applyFont="1" applyFill="1" applyBorder="1" applyAlignment="1">
      <alignment horizontal="center" vertical="center" wrapText="1"/>
    </xf>
    <xf numFmtId="0" fontId="18" fillId="6" borderId="30" xfId="0" applyFont="1" applyFill="1" applyBorder="1" applyAlignment="1">
      <alignment horizontal="center" vertical="center" wrapText="1"/>
    </xf>
    <xf numFmtId="0" fontId="18" fillId="6" borderId="56" xfId="0" applyFont="1" applyFill="1" applyBorder="1" applyAlignment="1">
      <alignment horizontal="center" vertical="center" wrapText="1"/>
    </xf>
    <xf numFmtId="0" fontId="26" fillId="2" borderId="22" xfId="0" applyFont="1" applyFill="1" applyBorder="1" applyAlignment="1">
      <alignment horizontal="center" vertical="center"/>
    </xf>
    <xf numFmtId="0" fontId="26" fillId="2" borderId="36" xfId="0" applyFont="1" applyFill="1" applyBorder="1" applyAlignment="1">
      <alignment horizontal="center" vertical="center"/>
    </xf>
    <xf numFmtId="0" fontId="26" fillId="2" borderId="20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25" fillId="2" borderId="37" xfId="0" applyFont="1" applyFill="1" applyBorder="1" applyAlignment="1">
      <alignment horizontal="center" vertical="center"/>
    </xf>
    <xf numFmtId="0" fontId="25" fillId="2" borderId="24" xfId="0" applyFont="1" applyFill="1" applyBorder="1" applyAlignment="1">
      <alignment horizontal="center" vertical="center"/>
    </xf>
    <xf numFmtId="0" fontId="25" fillId="2" borderId="4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22" xfId="0" applyFont="1" applyFill="1" applyBorder="1" applyAlignment="1">
      <alignment horizontal="center" vertical="center"/>
    </xf>
    <xf numFmtId="0" fontId="25" fillId="2" borderId="36" xfId="0" applyFont="1" applyFill="1" applyBorder="1" applyAlignment="1">
      <alignment horizontal="center" vertical="center"/>
    </xf>
    <xf numFmtId="0" fontId="25" fillId="2" borderId="20" xfId="0" applyFont="1" applyFill="1" applyBorder="1" applyAlignment="1">
      <alignment horizontal="center" vertical="center"/>
    </xf>
    <xf numFmtId="0" fontId="12" fillId="2" borderId="37" xfId="18" applyFont="1" applyFill="1" applyBorder="1" applyAlignment="1">
      <alignment horizontal="center"/>
      <protection/>
    </xf>
    <xf numFmtId="0" fontId="0" fillId="0" borderId="44" xfId="0" applyBorder="1" applyAlignment="1">
      <alignment/>
    </xf>
    <xf numFmtId="0" fontId="12" fillId="2" borderId="44" xfId="18" applyFont="1" applyFill="1" applyBorder="1" applyAlignment="1">
      <alignment horizontal="center"/>
      <protection/>
    </xf>
    <xf numFmtId="0" fontId="13" fillId="0" borderId="1" xfId="18" applyFont="1" applyBorder="1" applyAlignment="1">
      <alignment horizontal="center" vertical="center"/>
      <protection/>
    </xf>
    <xf numFmtId="0" fontId="13" fillId="0" borderId="39" xfId="18" applyFont="1" applyBorder="1" applyAlignment="1">
      <alignment horizontal="center"/>
      <protection/>
    </xf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13" fillId="0" borderId="35" xfId="18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12" fillId="0" borderId="34" xfId="18" applyFont="1" applyBorder="1" applyAlignment="1">
      <alignment horizontal="center"/>
      <protection/>
    </xf>
    <xf numFmtId="0" fontId="5" fillId="0" borderId="4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49" fontId="12" fillId="0" borderId="22" xfId="18" applyNumberFormat="1" applyFont="1" applyBorder="1" applyAlignment="1">
      <alignment horizontal="center"/>
      <protection/>
    </xf>
    <xf numFmtId="0" fontId="5" fillId="0" borderId="36" xfId="0" applyFont="1" applyBorder="1" applyAlignment="1">
      <alignment/>
    </xf>
    <xf numFmtId="0" fontId="29" fillId="0" borderId="36" xfId="0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3" fillId="0" borderId="22" xfId="18" applyFont="1" applyBorder="1" applyAlignment="1">
      <alignment/>
      <protection/>
    </xf>
    <xf numFmtId="0" fontId="0" fillId="0" borderId="36" xfId="0" applyBorder="1" applyAlignment="1">
      <alignment/>
    </xf>
    <xf numFmtId="0" fontId="13" fillId="0" borderId="22" xfId="18" applyFont="1" applyBorder="1" applyAlignment="1">
      <alignment horizontal="center" vertical="center"/>
      <protection/>
    </xf>
    <xf numFmtId="0" fontId="13" fillId="0" borderId="36" xfId="18" applyFont="1" applyBorder="1" applyAlignment="1">
      <alignment horizontal="center" vertical="center"/>
      <protection/>
    </xf>
    <xf numFmtId="0" fontId="13" fillId="0" borderId="20" xfId="18" applyFont="1" applyBorder="1" applyAlignment="1">
      <alignment horizontal="center" vertical="center"/>
      <protection/>
    </xf>
    <xf numFmtId="0" fontId="12" fillId="0" borderId="0" xfId="18" applyFont="1" applyAlignment="1">
      <alignment horizontal="center"/>
      <protection/>
    </xf>
    <xf numFmtId="0" fontId="27" fillId="0" borderId="1" xfId="18" applyFont="1" applyBorder="1" applyAlignment="1">
      <alignment horizontal="center" vertical="center" wrapText="1"/>
      <protection/>
    </xf>
    <xf numFmtId="0" fontId="12" fillId="0" borderId="34" xfId="18" applyFont="1" applyBorder="1" applyAlignment="1">
      <alignment horizontal="center" wrapText="1"/>
      <protection/>
    </xf>
    <xf numFmtId="0" fontId="5" fillId="0" borderId="45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3" fontId="12" fillId="2" borderId="37" xfId="18" applyNumberFormat="1" applyFont="1" applyFill="1" applyBorder="1" applyAlignment="1">
      <alignment horizontal="center"/>
      <protection/>
    </xf>
    <xf numFmtId="3" fontId="12" fillId="2" borderId="44" xfId="18" applyNumberFormat="1" applyFont="1" applyFill="1" applyBorder="1" applyAlignment="1">
      <alignment horizontal="center"/>
      <protection/>
    </xf>
    <xf numFmtId="0" fontId="27" fillId="0" borderId="1" xfId="18" applyFont="1" applyBorder="1" applyAlignment="1">
      <alignment horizontal="center" vertical="center"/>
      <protection/>
    </xf>
    <xf numFmtId="0" fontId="12" fillId="0" borderId="1" xfId="18" applyFont="1" applyBorder="1" applyAlignment="1">
      <alignment horizontal="center" vertical="center" wrapText="1"/>
      <protection/>
    </xf>
    <xf numFmtId="0" fontId="12" fillId="0" borderId="1" xfId="18" applyFont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3" fillId="2" borderId="37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8" xfId="0" applyBorder="1" applyAlignment="1">
      <alignment/>
    </xf>
    <xf numFmtId="0" fontId="0" fillId="0" borderId="60" xfId="0" applyBorder="1" applyAlignment="1">
      <alignment/>
    </xf>
    <xf numFmtId="0" fontId="0" fillId="0" borderId="0" xfId="0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60" xfId="0" applyBorder="1" applyAlignment="1">
      <alignment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4"/>
  <sheetViews>
    <sheetView showGridLines="0" tabSelected="1" workbookViewId="0" topLeftCell="A1">
      <selection activeCell="D14" sqref="D14"/>
    </sheetView>
  </sheetViews>
  <sheetFormatPr defaultColWidth="9.00390625" defaultRowHeight="12.75"/>
  <cols>
    <col min="1" max="1" width="4.375" style="0" customWidth="1"/>
    <col min="2" max="2" width="6.25390625" style="0" customWidth="1"/>
    <col min="3" max="3" width="5.00390625" style="0" customWidth="1"/>
    <col min="4" max="4" width="56.375" style="0" customWidth="1"/>
    <col min="5" max="5" width="13.75390625" style="0" customWidth="1"/>
    <col min="6" max="6" width="13.25390625" style="0" customWidth="1"/>
    <col min="7" max="7" width="13.375" style="0" customWidth="1"/>
    <col min="8" max="8" width="11.375" style="0" customWidth="1"/>
    <col min="9" max="9" width="10.25390625" style="0" customWidth="1"/>
  </cols>
  <sheetData>
    <row r="1" spans="1:7" ht="16.5" customHeight="1">
      <c r="A1" s="549" t="s">
        <v>553</v>
      </c>
      <c r="B1" s="549"/>
      <c r="C1" s="549"/>
      <c r="D1" s="549"/>
      <c r="E1" s="549"/>
      <c r="F1" s="549"/>
      <c r="G1" s="532"/>
    </row>
    <row r="2" ht="12.75" hidden="1"/>
    <row r="3" ht="12" customHeight="1" thickBot="1">
      <c r="G3" s="17" t="s">
        <v>65</v>
      </c>
    </row>
    <row r="4" spans="1:9" s="39" customFormat="1" ht="19.5" customHeight="1">
      <c r="A4" s="540" t="s">
        <v>209</v>
      </c>
      <c r="B4" s="542" t="s">
        <v>46</v>
      </c>
      <c r="C4" s="542" t="s">
        <v>4</v>
      </c>
      <c r="D4" s="542" t="s">
        <v>5</v>
      </c>
      <c r="E4" s="542" t="s">
        <v>554</v>
      </c>
      <c r="F4" s="533" t="s">
        <v>555</v>
      </c>
      <c r="G4" s="544" t="s">
        <v>595</v>
      </c>
      <c r="H4" s="545"/>
      <c r="I4" s="538" t="s">
        <v>354</v>
      </c>
    </row>
    <row r="5" spans="1:9" ht="19.5" customHeight="1" thickBot="1">
      <c r="A5" s="541"/>
      <c r="B5" s="543"/>
      <c r="C5" s="543"/>
      <c r="D5" s="543"/>
      <c r="E5" s="543"/>
      <c r="F5" s="543"/>
      <c r="G5" s="444" t="s">
        <v>596</v>
      </c>
      <c r="H5" s="444" t="s">
        <v>597</v>
      </c>
      <c r="I5" s="539"/>
    </row>
    <row r="6" spans="1:9" ht="12.75" customHeight="1" thickBot="1">
      <c r="A6" s="177" t="s">
        <v>13</v>
      </c>
      <c r="B6" s="178" t="s">
        <v>14</v>
      </c>
      <c r="C6" s="179" t="s">
        <v>15</v>
      </c>
      <c r="D6" s="179" t="s">
        <v>1</v>
      </c>
      <c r="E6" s="179" t="s">
        <v>20</v>
      </c>
      <c r="F6" s="180" t="s">
        <v>23</v>
      </c>
      <c r="G6" s="466" t="s">
        <v>26</v>
      </c>
      <c r="H6" s="466" t="s">
        <v>33</v>
      </c>
      <c r="I6" s="465" t="s">
        <v>54</v>
      </c>
    </row>
    <row r="7" spans="1:9" ht="15.75" thickBot="1">
      <c r="A7" s="97" t="s">
        <v>210</v>
      </c>
      <c r="B7" s="98"/>
      <c r="C7" s="99"/>
      <c r="D7" s="100" t="s">
        <v>211</v>
      </c>
      <c r="E7" s="380">
        <f>SUM(E8+E13+E15+E18)</f>
        <v>880257.49</v>
      </c>
      <c r="F7" s="380">
        <f>SUM(F8+F13+F15+F18)</f>
        <v>963000</v>
      </c>
      <c r="G7" s="450">
        <f>SUM(G8+G13+G15+G18)</f>
        <v>0</v>
      </c>
      <c r="H7" s="450">
        <f>SUM(H8+H13+H15+H18)</f>
        <v>963000</v>
      </c>
      <c r="I7" s="145">
        <f aca="true" t="shared" si="0" ref="I7:I13">SUM(F7/E7)</f>
        <v>1.0939980754949328</v>
      </c>
    </row>
    <row r="8" spans="1:9" ht="12.75">
      <c r="A8" s="101"/>
      <c r="B8" s="152" t="s">
        <v>212</v>
      </c>
      <c r="C8" s="153"/>
      <c r="D8" s="154" t="s">
        <v>213</v>
      </c>
      <c r="E8" s="381">
        <f>SUM(E9:E12)</f>
        <v>409784.36</v>
      </c>
      <c r="F8" s="381">
        <f>SUM(F9:F12)</f>
        <v>0</v>
      </c>
      <c r="G8" s="451">
        <f>SUM(G9:G12)</f>
        <v>0</v>
      </c>
      <c r="H8" s="451">
        <f>SUM(H9:H12)</f>
        <v>0</v>
      </c>
      <c r="I8" s="155">
        <f t="shared" si="0"/>
        <v>0</v>
      </c>
    </row>
    <row r="9" spans="1:9" ht="33.75">
      <c r="A9" s="102"/>
      <c r="B9" s="103"/>
      <c r="C9" s="104" t="s">
        <v>524</v>
      </c>
      <c r="D9" s="105" t="s">
        <v>356</v>
      </c>
      <c r="E9" s="382">
        <v>5000</v>
      </c>
      <c r="F9" s="382">
        <f>SUM(G9:H9)</f>
        <v>0</v>
      </c>
      <c r="G9" s="424"/>
      <c r="H9" s="424">
        <v>0</v>
      </c>
      <c r="I9" s="149">
        <f t="shared" si="0"/>
        <v>0</v>
      </c>
    </row>
    <row r="10" spans="1:9" ht="33.75">
      <c r="A10" s="106"/>
      <c r="B10" s="107"/>
      <c r="C10" s="108">
        <v>6299</v>
      </c>
      <c r="D10" s="109" t="s">
        <v>536</v>
      </c>
      <c r="E10" s="384">
        <v>54090</v>
      </c>
      <c r="F10" s="384">
        <f>SUM(G10:H10)</f>
        <v>0</v>
      </c>
      <c r="G10" s="424"/>
      <c r="H10" s="424">
        <v>0</v>
      </c>
      <c r="I10" s="149">
        <f t="shared" si="0"/>
        <v>0</v>
      </c>
    </row>
    <row r="11" spans="1:9" s="41" customFormat="1" ht="22.5">
      <c r="A11" s="106"/>
      <c r="B11" s="107"/>
      <c r="C11" s="108">
        <v>6338</v>
      </c>
      <c r="D11" s="109" t="s">
        <v>324</v>
      </c>
      <c r="E11" s="384">
        <v>309436.2</v>
      </c>
      <c r="F11" s="384">
        <f>SUM(G11:H11)</f>
        <v>0</v>
      </c>
      <c r="G11" s="424"/>
      <c r="H11" s="424">
        <v>0</v>
      </c>
      <c r="I11" s="149">
        <f t="shared" si="0"/>
        <v>0</v>
      </c>
    </row>
    <row r="12" spans="1:9" s="41" customFormat="1" ht="22.5">
      <c r="A12" s="106"/>
      <c r="B12" s="107"/>
      <c r="C12" s="181">
        <v>6339</v>
      </c>
      <c r="D12" s="182" t="s">
        <v>324</v>
      </c>
      <c r="E12" s="383">
        <v>41258.16</v>
      </c>
      <c r="F12" s="383">
        <f>SUM(G12:H12)</f>
        <v>0</v>
      </c>
      <c r="G12" s="424"/>
      <c r="H12" s="424">
        <v>0</v>
      </c>
      <c r="I12" s="149">
        <f t="shared" si="0"/>
        <v>0</v>
      </c>
    </row>
    <row r="13" spans="1:9" s="41" customFormat="1" ht="24">
      <c r="A13" s="106"/>
      <c r="B13" s="162" t="s">
        <v>369</v>
      </c>
      <c r="C13" s="163"/>
      <c r="D13" s="249" t="s">
        <v>370</v>
      </c>
      <c r="E13" s="385">
        <f>SUM(E14)</f>
        <v>356781</v>
      </c>
      <c r="F13" s="385">
        <f>SUM(F14)</f>
        <v>0</v>
      </c>
      <c r="G13" s="454">
        <f>SUM(G14)</f>
        <v>0</v>
      </c>
      <c r="H13" s="454">
        <f>SUM(H14)</f>
        <v>0</v>
      </c>
      <c r="I13" s="165">
        <f t="shared" si="0"/>
        <v>0</v>
      </c>
    </row>
    <row r="14" spans="1:9" ht="22.5">
      <c r="A14" s="106"/>
      <c r="B14" s="107"/>
      <c r="C14" s="108">
        <v>6338</v>
      </c>
      <c r="D14" s="109" t="s">
        <v>324</v>
      </c>
      <c r="E14" s="384">
        <v>356781</v>
      </c>
      <c r="F14" s="384">
        <f>SUM(G14:H14)</f>
        <v>0</v>
      </c>
      <c r="G14" s="424"/>
      <c r="H14" s="424">
        <v>0</v>
      </c>
      <c r="I14" s="149">
        <f>SUM(F14/E14)</f>
        <v>0</v>
      </c>
    </row>
    <row r="15" spans="1:9" s="41" customFormat="1" ht="12.75">
      <c r="A15" s="106"/>
      <c r="B15" s="162" t="s">
        <v>563</v>
      </c>
      <c r="C15" s="163"/>
      <c r="D15" s="249" t="s">
        <v>564</v>
      </c>
      <c r="E15" s="385">
        <f>SUM(E16:E17)</f>
        <v>0</v>
      </c>
      <c r="F15" s="385">
        <f>SUM(F16:F17)</f>
        <v>963000</v>
      </c>
      <c r="G15" s="454">
        <f>SUM(G16)</f>
        <v>0</v>
      </c>
      <c r="H15" s="454">
        <f>SUM(H16:H17)</f>
        <v>963000</v>
      </c>
      <c r="I15" s="165"/>
    </row>
    <row r="16" spans="1:9" ht="12.75">
      <c r="A16" s="106"/>
      <c r="B16" s="107"/>
      <c r="C16" s="108">
        <v>6208</v>
      </c>
      <c r="D16" s="109" t="s">
        <v>656</v>
      </c>
      <c r="E16" s="384">
        <v>0</v>
      </c>
      <c r="F16" s="384">
        <f>SUM(G16:H16)</f>
        <v>958000</v>
      </c>
      <c r="G16" s="424"/>
      <c r="H16" s="424">
        <v>958000</v>
      </c>
      <c r="I16" s="149"/>
    </row>
    <row r="17" spans="1:9" ht="33.75">
      <c r="A17" s="102"/>
      <c r="B17" s="103"/>
      <c r="C17" s="104" t="s">
        <v>524</v>
      </c>
      <c r="D17" s="105" t="s">
        <v>356</v>
      </c>
      <c r="E17" s="382">
        <v>0</v>
      </c>
      <c r="F17" s="382">
        <f>SUM(G17:H17)</f>
        <v>5000</v>
      </c>
      <c r="G17" s="424"/>
      <c r="H17" s="424">
        <v>5000</v>
      </c>
      <c r="I17" s="149"/>
    </row>
    <row r="18" spans="1:9" s="41" customFormat="1" ht="12.75">
      <c r="A18" s="106"/>
      <c r="B18" s="162" t="s">
        <v>355</v>
      </c>
      <c r="C18" s="163"/>
      <c r="D18" s="164" t="s">
        <v>260</v>
      </c>
      <c r="E18" s="385">
        <f>SUM(E19)</f>
        <v>113692.13</v>
      </c>
      <c r="F18" s="385">
        <f>SUM(F19)</f>
        <v>0</v>
      </c>
      <c r="G18" s="454">
        <f>SUM(G19)</f>
        <v>0</v>
      </c>
      <c r="H18" s="454">
        <f>SUM(H19)</f>
        <v>0</v>
      </c>
      <c r="I18" s="165">
        <f aca="true" t="shared" si="1" ref="I18:I32">SUM(F18/E18)</f>
        <v>0</v>
      </c>
    </row>
    <row r="19" spans="1:9" ht="34.5" thickBot="1">
      <c r="A19" s="119"/>
      <c r="C19" s="121" t="s">
        <v>249</v>
      </c>
      <c r="D19" s="122" t="s">
        <v>250</v>
      </c>
      <c r="E19" s="386">
        <v>113692.13</v>
      </c>
      <c r="F19" s="386">
        <f>SUM(G19:H19)</f>
        <v>0</v>
      </c>
      <c r="G19" s="452">
        <v>0</v>
      </c>
      <c r="H19" s="452"/>
      <c r="I19" s="149">
        <f t="shared" si="1"/>
        <v>0</v>
      </c>
    </row>
    <row r="20" spans="1:9" ht="15.75" thickBot="1">
      <c r="A20" s="97" t="s">
        <v>214</v>
      </c>
      <c r="B20" s="98"/>
      <c r="C20" s="99"/>
      <c r="D20" s="110" t="s">
        <v>215</v>
      </c>
      <c r="E20" s="380">
        <f aca="true" t="shared" si="2" ref="E20:H21">SUM(E21)</f>
        <v>4200</v>
      </c>
      <c r="F20" s="380">
        <f t="shared" si="2"/>
        <v>4400</v>
      </c>
      <c r="G20" s="455">
        <f t="shared" si="2"/>
        <v>4400</v>
      </c>
      <c r="H20" s="455">
        <f t="shared" si="2"/>
        <v>0</v>
      </c>
      <c r="I20" s="145">
        <f t="shared" si="1"/>
        <v>1.0476190476190477</v>
      </c>
    </row>
    <row r="21" spans="1:9" ht="12.75">
      <c r="A21" s="111"/>
      <c r="B21" s="156" t="s">
        <v>216</v>
      </c>
      <c r="C21" s="157"/>
      <c r="D21" s="158" t="s">
        <v>217</v>
      </c>
      <c r="E21" s="387">
        <f t="shared" si="2"/>
        <v>4200</v>
      </c>
      <c r="F21" s="387">
        <f t="shared" si="2"/>
        <v>4400</v>
      </c>
      <c r="G21" s="453">
        <f t="shared" si="2"/>
        <v>4400</v>
      </c>
      <c r="H21" s="453">
        <f t="shared" si="2"/>
        <v>0</v>
      </c>
      <c r="I21" s="155">
        <f t="shared" si="1"/>
        <v>1.0476190476190477</v>
      </c>
    </row>
    <row r="22" spans="1:9" ht="45.75" thickBot="1">
      <c r="A22" s="102"/>
      <c r="B22" s="112"/>
      <c r="C22" s="113" t="s">
        <v>218</v>
      </c>
      <c r="D22" s="114" t="s">
        <v>219</v>
      </c>
      <c r="E22" s="388">
        <v>4200</v>
      </c>
      <c r="F22" s="388">
        <f>SUM(G22:H22)</f>
        <v>4400</v>
      </c>
      <c r="G22" s="452">
        <v>4400</v>
      </c>
      <c r="H22" s="452"/>
      <c r="I22" s="147">
        <f t="shared" si="1"/>
        <v>1.0476190476190477</v>
      </c>
    </row>
    <row r="23" spans="1:9" ht="27" thickBot="1">
      <c r="A23" s="115" t="s">
        <v>565</v>
      </c>
      <c r="B23" s="116"/>
      <c r="C23" s="117"/>
      <c r="D23" s="118" t="s">
        <v>567</v>
      </c>
      <c r="E23" s="389">
        <f aca="true" t="shared" si="3" ref="E23:H24">SUM(E24)</f>
        <v>0</v>
      </c>
      <c r="F23" s="389">
        <f t="shared" si="3"/>
        <v>38000</v>
      </c>
      <c r="G23" s="455">
        <f t="shared" si="3"/>
        <v>38000</v>
      </c>
      <c r="H23" s="455">
        <f t="shared" si="3"/>
        <v>0</v>
      </c>
      <c r="I23" s="148"/>
    </row>
    <row r="24" spans="1:9" ht="12.75">
      <c r="A24" s="102"/>
      <c r="B24" s="156" t="s">
        <v>566</v>
      </c>
      <c r="C24" s="159"/>
      <c r="D24" s="158" t="s">
        <v>568</v>
      </c>
      <c r="E24" s="387">
        <f t="shared" si="3"/>
        <v>0</v>
      </c>
      <c r="F24" s="387">
        <f t="shared" si="3"/>
        <v>38000</v>
      </c>
      <c r="G24" s="451">
        <f t="shared" si="3"/>
        <v>38000</v>
      </c>
      <c r="H24" s="451">
        <f t="shared" si="3"/>
        <v>0</v>
      </c>
      <c r="I24" s="155"/>
    </row>
    <row r="25" spans="1:9" ht="13.5" thickBot="1">
      <c r="A25" s="119"/>
      <c r="B25" s="120"/>
      <c r="C25" s="121" t="s">
        <v>234</v>
      </c>
      <c r="D25" s="122" t="s">
        <v>235</v>
      </c>
      <c r="E25" s="390">
        <v>0</v>
      </c>
      <c r="F25" s="384">
        <f>SUM(G25:H25)</f>
        <v>38000</v>
      </c>
      <c r="G25" s="452">
        <v>38000</v>
      </c>
      <c r="H25" s="452"/>
      <c r="I25" s="146"/>
    </row>
    <row r="26" spans="1:9" ht="15.75" thickBot="1">
      <c r="A26" s="115" t="s">
        <v>220</v>
      </c>
      <c r="B26" s="116"/>
      <c r="C26" s="117"/>
      <c r="D26" s="118" t="s">
        <v>221</v>
      </c>
      <c r="E26" s="389">
        <f aca="true" t="shared" si="4" ref="E26:H27">SUM(E27)</f>
        <v>8870</v>
      </c>
      <c r="F26" s="389">
        <f t="shared" si="4"/>
        <v>8870</v>
      </c>
      <c r="G26" s="455">
        <f t="shared" si="4"/>
        <v>8870</v>
      </c>
      <c r="H26" s="455">
        <f t="shared" si="4"/>
        <v>0</v>
      </c>
      <c r="I26" s="148">
        <f t="shared" si="1"/>
        <v>1</v>
      </c>
    </row>
    <row r="27" spans="1:9" ht="12.75">
      <c r="A27" s="102"/>
      <c r="B27" s="156" t="s">
        <v>222</v>
      </c>
      <c r="C27" s="159"/>
      <c r="D27" s="158" t="s">
        <v>223</v>
      </c>
      <c r="E27" s="387">
        <f t="shared" si="4"/>
        <v>8870</v>
      </c>
      <c r="F27" s="387">
        <f t="shared" si="4"/>
        <v>8870</v>
      </c>
      <c r="G27" s="451">
        <f t="shared" si="4"/>
        <v>8870</v>
      </c>
      <c r="H27" s="451">
        <f t="shared" si="4"/>
        <v>0</v>
      </c>
      <c r="I27" s="155">
        <f t="shared" si="1"/>
        <v>1</v>
      </c>
    </row>
    <row r="28" spans="1:9" ht="23.25" thickBot="1">
      <c r="A28" s="119"/>
      <c r="B28" s="120"/>
      <c r="C28" s="108">
        <v>2320</v>
      </c>
      <c r="D28" s="109" t="s">
        <v>224</v>
      </c>
      <c r="E28" s="390">
        <v>8870</v>
      </c>
      <c r="F28" s="384">
        <f>SUM(G28)</f>
        <v>8870</v>
      </c>
      <c r="G28" s="452">
        <v>8870</v>
      </c>
      <c r="H28" s="452"/>
      <c r="I28" s="146">
        <f t="shared" si="1"/>
        <v>1</v>
      </c>
    </row>
    <row r="29" spans="1:9" ht="15.75" thickBot="1">
      <c r="A29" s="97" t="s">
        <v>225</v>
      </c>
      <c r="B29" s="98"/>
      <c r="C29" s="99"/>
      <c r="D29" s="110" t="s">
        <v>226</v>
      </c>
      <c r="E29" s="380">
        <f>SUM(E30)</f>
        <v>299412.16</v>
      </c>
      <c r="F29" s="380">
        <f>SUM(F30)</f>
        <v>207600</v>
      </c>
      <c r="G29" s="455">
        <f>SUM(G30)</f>
        <v>67600</v>
      </c>
      <c r="H29" s="455">
        <f>SUM(H30)</f>
        <v>140000</v>
      </c>
      <c r="I29" s="145">
        <f t="shared" si="1"/>
        <v>0.6933586130903969</v>
      </c>
    </row>
    <row r="30" spans="1:9" ht="12.75">
      <c r="A30" s="111"/>
      <c r="B30" s="160" t="s">
        <v>227</v>
      </c>
      <c r="C30" s="161"/>
      <c r="D30" s="158" t="s">
        <v>228</v>
      </c>
      <c r="E30" s="387">
        <f>SUM(E31:E37)</f>
        <v>299412.16</v>
      </c>
      <c r="F30" s="387">
        <f>SUM(F31:F37)</f>
        <v>207600</v>
      </c>
      <c r="G30" s="451">
        <f>SUM(G31:G37)</f>
        <v>67600</v>
      </c>
      <c r="H30" s="451">
        <f>SUM(H31:H37)</f>
        <v>140000</v>
      </c>
      <c r="I30" s="155">
        <f t="shared" si="1"/>
        <v>0.6933586130903969</v>
      </c>
    </row>
    <row r="31" spans="1:9" ht="22.5">
      <c r="A31" s="102"/>
      <c r="B31" s="112"/>
      <c r="C31" s="121" t="s">
        <v>229</v>
      </c>
      <c r="D31" s="122" t="s">
        <v>230</v>
      </c>
      <c r="E31" s="386">
        <v>6500</v>
      </c>
      <c r="F31" s="386">
        <f>SUM(G31:H31)</f>
        <v>6500</v>
      </c>
      <c r="G31" s="424">
        <v>6500</v>
      </c>
      <c r="H31" s="424"/>
      <c r="I31" s="149">
        <f t="shared" si="1"/>
        <v>1</v>
      </c>
    </row>
    <row r="32" spans="1:9" ht="12.75">
      <c r="A32" s="102"/>
      <c r="B32" s="103"/>
      <c r="C32" s="113" t="s">
        <v>231</v>
      </c>
      <c r="D32" s="114" t="s">
        <v>232</v>
      </c>
      <c r="E32" s="384">
        <v>100</v>
      </c>
      <c r="F32" s="384">
        <f>SUM(G32)</f>
        <v>100</v>
      </c>
      <c r="G32" s="424">
        <v>100</v>
      </c>
      <c r="H32" s="424"/>
      <c r="I32" s="149">
        <f t="shared" si="1"/>
        <v>1</v>
      </c>
    </row>
    <row r="33" spans="1:9" ht="33.75">
      <c r="A33" s="102"/>
      <c r="B33" s="103"/>
      <c r="C33" s="121" t="s">
        <v>218</v>
      </c>
      <c r="D33" s="114" t="s">
        <v>233</v>
      </c>
      <c r="E33" s="384">
        <v>55000</v>
      </c>
      <c r="F33" s="384">
        <f>SUM(G33:H33)</f>
        <v>55000</v>
      </c>
      <c r="G33" s="424">
        <v>55000</v>
      </c>
      <c r="H33" s="424"/>
      <c r="I33" s="149">
        <f aca="true" t="shared" si="5" ref="I33:I63">SUM(F33/E33)</f>
        <v>1</v>
      </c>
    </row>
    <row r="34" spans="1:9" ht="12.75">
      <c r="A34" s="102"/>
      <c r="B34" s="103"/>
      <c r="C34" s="121" t="s">
        <v>234</v>
      </c>
      <c r="D34" s="122" t="s">
        <v>235</v>
      </c>
      <c r="E34" s="384">
        <v>38000</v>
      </c>
      <c r="F34" s="384">
        <f>SUM(G34:H34)</f>
        <v>0</v>
      </c>
      <c r="G34" s="424">
        <v>0</v>
      </c>
      <c r="H34" s="424"/>
      <c r="I34" s="149">
        <f t="shared" si="5"/>
        <v>0</v>
      </c>
    </row>
    <row r="35" spans="1:9" ht="12.75">
      <c r="A35" s="102"/>
      <c r="B35" s="103"/>
      <c r="C35" s="121" t="s">
        <v>236</v>
      </c>
      <c r="D35" s="122" t="s">
        <v>237</v>
      </c>
      <c r="E35" s="384">
        <v>182386.59</v>
      </c>
      <c r="F35" s="384">
        <f>SUM(G35:H35)</f>
        <v>140000</v>
      </c>
      <c r="G35" s="424"/>
      <c r="H35" s="424">
        <v>140000</v>
      </c>
      <c r="I35" s="149">
        <f t="shared" si="5"/>
        <v>0.767600293420695</v>
      </c>
    </row>
    <row r="36" spans="1:9" ht="12.75">
      <c r="A36" s="102"/>
      <c r="B36" s="103"/>
      <c r="C36" s="121" t="s">
        <v>238</v>
      </c>
      <c r="D36" s="122" t="s">
        <v>239</v>
      </c>
      <c r="E36" s="386">
        <v>9700</v>
      </c>
      <c r="F36" s="386">
        <f>SUM(G36:H36)</f>
        <v>1000</v>
      </c>
      <c r="G36" s="424">
        <v>1000</v>
      </c>
      <c r="H36" s="424"/>
      <c r="I36" s="149">
        <f t="shared" si="5"/>
        <v>0.10309278350515463</v>
      </c>
    </row>
    <row r="37" spans="1:9" ht="13.5" thickBot="1">
      <c r="A37" s="119"/>
      <c r="C37" s="121" t="s">
        <v>253</v>
      </c>
      <c r="D37" s="122" t="s">
        <v>254</v>
      </c>
      <c r="E37" s="386">
        <v>7725.57</v>
      </c>
      <c r="F37" s="386">
        <f>SUM(G37:H37)</f>
        <v>5000</v>
      </c>
      <c r="G37" s="452">
        <v>5000</v>
      </c>
      <c r="H37" s="452"/>
      <c r="I37" s="149">
        <f t="shared" si="5"/>
        <v>0.6472014362694274</v>
      </c>
    </row>
    <row r="38" spans="1:9" ht="15.75" thickBot="1">
      <c r="A38" s="97" t="s">
        <v>240</v>
      </c>
      <c r="B38" s="98"/>
      <c r="C38" s="99"/>
      <c r="D38" s="110" t="s">
        <v>241</v>
      </c>
      <c r="E38" s="380">
        <f>SUM(E39+E41)</f>
        <v>61700</v>
      </c>
      <c r="F38" s="380">
        <f>SUM(F39+F41)</f>
        <v>0</v>
      </c>
      <c r="G38" s="450">
        <f>SUM(G39+G41)</f>
        <v>0</v>
      </c>
      <c r="H38" s="450">
        <f>SUM(H39+H41)</f>
        <v>0</v>
      </c>
      <c r="I38" s="145">
        <f t="shared" si="5"/>
        <v>0</v>
      </c>
    </row>
    <row r="39" spans="1:9" ht="12.75">
      <c r="A39" s="111"/>
      <c r="B39" s="153" t="s">
        <v>556</v>
      </c>
      <c r="C39" s="161"/>
      <c r="D39" s="158" t="s">
        <v>657</v>
      </c>
      <c r="E39" s="387">
        <f>SUM(E40)</f>
        <v>61000</v>
      </c>
      <c r="F39" s="387">
        <f>SUM(F40)</f>
        <v>0</v>
      </c>
      <c r="G39" s="451">
        <f>SUM(G40)</f>
        <v>0</v>
      </c>
      <c r="H39" s="451">
        <f>SUM(H40)</f>
        <v>0</v>
      </c>
      <c r="I39" s="155">
        <f t="shared" si="5"/>
        <v>0</v>
      </c>
    </row>
    <row r="40" spans="1:9" ht="12.75">
      <c r="A40" s="119"/>
      <c r="B40" s="120"/>
      <c r="C40" s="121" t="s">
        <v>557</v>
      </c>
      <c r="D40" s="109" t="s">
        <v>558</v>
      </c>
      <c r="E40" s="384">
        <v>61000</v>
      </c>
      <c r="F40" s="384">
        <f>SUM(G40:H40)</f>
        <v>0</v>
      </c>
      <c r="G40" s="424">
        <v>0</v>
      </c>
      <c r="H40" s="424"/>
      <c r="I40" s="149">
        <f t="shared" si="5"/>
        <v>0</v>
      </c>
    </row>
    <row r="41" spans="1:9" ht="12.75">
      <c r="A41" s="111"/>
      <c r="B41" s="163" t="s">
        <v>242</v>
      </c>
      <c r="C41" s="161"/>
      <c r="D41" s="158" t="s">
        <v>243</v>
      </c>
      <c r="E41" s="387">
        <f>SUM(E42)</f>
        <v>700</v>
      </c>
      <c r="F41" s="387">
        <f>SUM(F42)</f>
        <v>0</v>
      </c>
      <c r="G41" s="454">
        <f>SUM(G42)</f>
        <v>0</v>
      </c>
      <c r="H41" s="454">
        <f>SUM(H42)</f>
        <v>0</v>
      </c>
      <c r="I41" s="155">
        <f t="shared" si="5"/>
        <v>0</v>
      </c>
    </row>
    <row r="42" spans="1:9" ht="34.5" thickBot="1">
      <c r="A42" s="119"/>
      <c r="B42" s="120"/>
      <c r="C42" s="108">
        <v>2020</v>
      </c>
      <c r="D42" s="109" t="s">
        <v>244</v>
      </c>
      <c r="E42" s="384">
        <v>700</v>
      </c>
      <c r="F42" s="384">
        <f>SUM(G42:H42)</f>
        <v>0</v>
      </c>
      <c r="G42" s="452">
        <v>0</v>
      </c>
      <c r="H42" s="452"/>
      <c r="I42" s="149">
        <f t="shared" si="5"/>
        <v>0</v>
      </c>
    </row>
    <row r="43" spans="1:9" ht="15.75" thickBot="1">
      <c r="A43" s="97" t="s">
        <v>245</v>
      </c>
      <c r="B43" s="98"/>
      <c r="C43" s="99"/>
      <c r="D43" s="110" t="s">
        <v>246</v>
      </c>
      <c r="E43" s="380">
        <f>SUM(E44+E46+E51)</f>
        <v>95127.52</v>
      </c>
      <c r="F43" s="380">
        <f>SUM(F44+F46+F51)</f>
        <v>29179</v>
      </c>
      <c r="G43" s="455">
        <f>SUM(G44+G46+G51)</f>
        <v>29179</v>
      </c>
      <c r="H43" s="455">
        <f>SUM(H44+H46+H51)</f>
        <v>0</v>
      </c>
      <c r="I43" s="145">
        <f t="shared" si="5"/>
        <v>0.3067356323385704</v>
      </c>
    </row>
    <row r="44" spans="1:9" ht="12.75">
      <c r="A44" s="111"/>
      <c r="B44" s="156" t="s">
        <v>247</v>
      </c>
      <c r="C44" s="157"/>
      <c r="D44" s="158" t="s">
        <v>532</v>
      </c>
      <c r="E44" s="387">
        <f>SUM(E45)</f>
        <v>74157</v>
      </c>
      <c r="F44" s="387">
        <f>SUM(F45)</f>
        <v>28379</v>
      </c>
      <c r="G44" s="451">
        <f>SUM(G45)</f>
        <v>28379</v>
      </c>
      <c r="H44" s="451">
        <f>SUM(H45)</f>
        <v>0</v>
      </c>
      <c r="I44" s="155">
        <f t="shared" si="5"/>
        <v>0.38268808069366345</v>
      </c>
    </row>
    <row r="45" spans="1:9" ht="33.75">
      <c r="A45" s="102"/>
      <c r="B45" s="123"/>
      <c r="C45" s="121" t="s">
        <v>249</v>
      </c>
      <c r="D45" s="122" t="s">
        <v>250</v>
      </c>
      <c r="E45" s="386">
        <v>74157</v>
      </c>
      <c r="F45" s="386">
        <f>SUM(G45:H45)</f>
        <v>28379</v>
      </c>
      <c r="G45" s="424">
        <v>28379</v>
      </c>
      <c r="H45" s="424"/>
      <c r="I45" s="149">
        <f t="shared" si="5"/>
        <v>0.38268808069366345</v>
      </c>
    </row>
    <row r="46" spans="1:9" ht="12.75">
      <c r="A46" s="101"/>
      <c r="B46" s="162" t="s">
        <v>251</v>
      </c>
      <c r="C46" s="163"/>
      <c r="D46" s="164" t="s">
        <v>531</v>
      </c>
      <c r="E46" s="385">
        <f>SUM(E47:E50)</f>
        <v>9875</v>
      </c>
      <c r="F46" s="385">
        <f>SUM(F47:F50)</f>
        <v>800</v>
      </c>
      <c r="G46" s="454">
        <f>SUM(G47:G50)</f>
        <v>800</v>
      </c>
      <c r="H46" s="454">
        <f>SUM(H47:H50)</f>
        <v>0</v>
      </c>
      <c r="I46" s="165">
        <f t="shared" si="5"/>
        <v>0.0810126582278481</v>
      </c>
    </row>
    <row r="47" spans="1:9" ht="12.75">
      <c r="A47" s="102"/>
      <c r="B47" s="103"/>
      <c r="C47" s="121" t="s">
        <v>234</v>
      </c>
      <c r="D47" s="122" t="s">
        <v>252</v>
      </c>
      <c r="E47" s="386">
        <v>300</v>
      </c>
      <c r="F47" s="386">
        <f>SUM(G47:H47)</f>
        <v>300</v>
      </c>
      <c r="G47" s="424">
        <v>300</v>
      </c>
      <c r="H47" s="424"/>
      <c r="I47" s="149">
        <f t="shared" si="5"/>
        <v>1</v>
      </c>
    </row>
    <row r="48" spans="1:9" ht="12.75">
      <c r="A48" s="102"/>
      <c r="B48" s="124"/>
      <c r="C48" s="121" t="s">
        <v>253</v>
      </c>
      <c r="D48" s="122" t="s">
        <v>254</v>
      </c>
      <c r="E48" s="386">
        <v>2244</v>
      </c>
      <c r="F48" s="386">
        <f>SUM(G48:H48)</f>
        <v>0</v>
      </c>
      <c r="G48" s="424">
        <v>0</v>
      </c>
      <c r="H48" s="424"/>
      <c r="I48" s="149">
        <f t="shared" si="5"/>
        <v>0</v>
      </c>
    </row>
    <row r="49" spans="1:9" ht="22.5">
      <c r="A49" s="102"/>
      <c r="B49" s="103"/>
      <c r="C49" s="121" t="s">
        <v>255</v>
      </c>
      <c r="D49" s="122" t="s">
        <v>256</v>
      </c>
      <c r="E49" s="384">
        <v>1000</v>
      </c>
      <c r="F49" s="384">
        <f>SUM(G49:H49)</f>
        <v>500</v>
      </c>
      <c r="G49" s="424">
        <v>500</v>
      </c>
      <c r="H49" s="424"/>
      <c r="I49" s="146">
        <f t="shared" si="5"/>
        <v>0.5</v>
      </c>
    </row>
    <row r="50" spans="1:9" ht="33.75">
      <c r="A50" s="102"/>
      <c r="B50" s="124"/>
      <c r="C50" s="121" t="s">
        <v>257</v>
      </c>
      <c r="D50" s="122" t="s">
        <v>258</v>
      </c>
      <c r="E50" s="386">
        <v>6331</v>
      </c>
      <c r="F50" s="386">
        <f>SUM(G50:H50)</f>
        <v>0</v>
      </c>
      <c r="G50" s="424">
        <v>0</v>
      </c>
      <c r="H50" s="424"/>
      <c r="I50" s="146">
        <f t="shared" si="5"/>
        <v>0</v>
      </c>
    </row>
    <row r="51" spans="1:9" ht="12.75">
      <c r="A51" s="119"/>
      <c r="B51" s="162" t="s">
        <v>259</v>
      </c>
      <c r="C51" s="163"/>
      <c r="D51" s="164" t="s">
        <v>260</v>
      </c>
      <c r="E51" s="385">
        <f>SUM(E52:E53)</f>
        <v>11095.519999999999</v>
      </c>
      <c r="F51" s="385">
        <f>SUM(F52:F53)</f>
        <v>0</v>
      </c>
      <c r="G51" s="454">
        <f>SUM(G52:G53)</f>
        <v>0</v>
      </c>
      <c r="H51" s="454">
        <f>SUM(H52:H53)</f>
        <v>0</v>
      </c>
      <c r="I51" s="165">
        <f t="shared" si="5"/>
        <v>0</v>
      </c>
    </row>
    <row r="52" spans="1:9" ht="12.75">
      <c r="A52" s="102"/>
      <c r="B52" s="125"/>
      <c r="C52" s="121" t="s">
        <v>236</v>
      </c>
      <c r="D52" s="122" t="s">
        <v>237</v>
      </c>
      <c r="E52" s="384">
        <v>9259.8</v>
      </c>
      <c r="F52" s="384">
        <f>SUM(G52:H52)</f>
        <v>0</v>
      </c>
      <c r="G52" s="424"/>
      <c r="H52" s="424">
        <v>0</v>
      </c>
      <c r="I52" s="149">
        <f t="shared" si="5"/>
        <v>0</v>
      </c>
    </row>
    <row r="53" spans="1:9" ht="13.5" thickBot="1">
      <c r="A53" s="102"/>
      <c r="B53" s="124"/>
      <c r="C53" s="121" t="s">
        <v>253</v>
      </c>
      <c r="D53" s="122" t="s">
        <v>254</v>
      </c>
      <c r="E53" s="386">
        <v>1835.72</v>
      </c>
      <c r="F53" s="386">
        <f>SUM(G53:H53)</f>
        <v>0</v>
      </c>
      <c r="G53" s="452">
        <v>0</v>
      </c>
      <c r="H53" s="452"/>
      <c r="I53" s="146">
        <f t="shared" si="5"/>
        <v>0</v>
      </c>
    </row>
    <row r="54" spans="1:9" ht="27" thickBot="1">
      <c r="A54" s="97" t="s">
        <v>261</v>
      </c>
      <c r="B54" s="98"/>
      <c r="C54" s="99"/>
      <c r="D54" s="110" t="s">
        <v>262</v>
      </c>
      <c r="E54" s="380">
        <f>SUM(E55+E57)</f>
        <v>7331</v>
      </c>
      <c r="F54" s="380">
        <f>SUM(F55+F57)</f>
        <v>800</v>
      </c>
      <c r="G54" s="455">
        <f>SUM(G55+G57)</f>
        <v>800</v>
      </c>
      <c r="H54" s="455">
        <f>SUM(H55+H57)</f>
        <v>0</v>
      </c>
      <c r="I54" s="145">
        <f t="shared" si="5"/>
        <v>0.10912563088255355</v>
      </c>
    </row>
    <row r="55" spans="1:9" ht="24">
      <c r="A55" s="101"/>
      <c r="B55" s="156" t="s">
        <v>263</v>
      </c>
      <c r="C55" s="157"/>
      <c r="D55" s="158" t="s">
        <v>264</v>
      </c>
      <c r="E55" s="387">
        <f>SUM(E56)</f>
        <v>800</v>
      </c>
      <c r="F55" s="387">
        <f>SUM(F56)</f>
        <v>800</v>
      </c>
      <c r="G55" s="451">
        <f>SUM(G56)</f>
        <v>800</v>
      </c>
      <c r="H55" s="451">
        <f>SUM(H56)</f>
        <v>0</v>
      </c>
      <c r="I55" s="155">
        <f t="shared" si="5"/>
        <v>1</v>
      </c>
    </row>
    <row r="56" spans="1:9" ht="33.75">
      <c r="A56" s="111"/>
      <c r="B56" s="120"/>
      <c r="C56" s="121" t="s">
        <v>249</v>
      </c>
      <c r="D56" s="122" t="s">
        <v>250</v>
      </c>
      <c r="E56" s="384">
        <v>800</v>
      </c>
      <c r="F56" s="384">
        <f>SUM(G56:H56)</f>
        <v>800</v>
      </c>
      <c r="G56" s="424">
        <v>800</v>
      </c>
      <c r="H56" s="424"/>
      <c r="I56" s="146">
        <f t="shared" si="5"/>
        <v>1</v>
      </c>
    </row>
    <row r="57" spans="1:9" ht="12.75">
      <c r="A57" s="102"/>
      <c r="B57" s="162" t="s">
        <v>559</v>
      </c>
      <c r="C57" s="163"/>
      <c r="D57" s="164" t="s">
        <v>560</v>
      </c>
      <c r="E57" s="385">
        <f>SUM(E58)</f>
        <v>6531</v>
      </c>
      <c r="F57" s="385">
        <f>SUM(F58)</f>
        <v>0</v>
      </c>
      <c r="G57" s="454">
        <f>SUM(G58)</f>
        <v>0</v>
      </c>
      <c r="H57" s="454">
        <f>SUM(H58)</f>
        <v>0</v>
      </c>
      <c r="I57" s="155">
        <f t="shared" si="5"/>
        <v>0</v>
      </c>
    </row>
    <row r="58" spans="1:9" ht="34.5" thickBot="1">
      <c r="A58" s="102"/>
      <c r="B58" s="103"/>
      <c r="C58" s="113" t="s">
        <v>249</v>
      </c>
      <c r="D58" s="122" t="s">
        <v>250</v>
      </c>
      <c r="E58" s="388">
        <v>6531</v>
      </c>
      <c r="F58" s="388">
        <f>SUM(G58)</f>
        <v>0</v>
      </c>
      <c r="G58" s="452">
        <v>0</v>
      </c>
      <c r="H58" s="452"/>
      <c r="I58" s="146">
        <f t="shared" si="5"/>
        <v>0</v>
      </c>
    </row>
    <row r="59" spans="1:9" ht="15.75" thickBot="1">
      <c r="A59" s="97" t="s">
        <v>508</v>
      </c>
      <c r="B59" s="126"/>
      <c r="C59" s="126"/>
      <c r="D59" s="110" t="s">
        <v>509</v>
      </c>
      <c r="E59" s="380">
        <f aca="true" t="shared" si="6" ref="E59:H60">SUM(E60)</f>
        <v>1000</v>
      </c>
      <c r="F59" s="380">
        <f t="shared" si="6"/>
        <v>0</v>
      </c>
      <c r="G59" s="455">
        <f t="shared" si="6"/>
        <v>0</v>
      </c>
      <c r="H59" s="455">
        <f t="shared" si="6"/>
        <v>0</v>
      </c>
      <c r="I59" s="145">
        <f t="shared" si="5"/>
        <v>0</v>
      </c>
    </row>
    <row r="60" spans="1:9" ht="12.75">
      <c r="A60" s="111"/>
      <c r="B60" s="168">
        <v>75212</v>
      </c>
      <c r="C60" s="169"/>
      <c r="D60" s="168" t="s">
        <v>510</v>
      </c>
      <c r="E60" s="391">
        <f t="shared" si="6"/>
        <v>1000</v>
      </c>
      <c r="F60" s="391">
        <f t="shared" si="6"/>
        <v>0</v>
      </c>
      <c r="G60" s="451">
        <f t="shared" si="6"/>
        <v>0</v>
      </c>
      <c r="H60" s="451">
        <f t="shared" si="6"/>
        <v>0</v>
      </c>
      <c r="I60" s="155">
        <f t="shared" si="5"/>
        <v>0</v>
      </c>
    </row>
    <row r="61" spans="1:9" ht="34.5" thickBot="1">
      <c r="A61" s="102"/>
      <c r="B61" s="103"/>
      <c r="C61" s="121" t="s">
        <v>511</v>
      </c>
      <c r="D61" s="109" t="s">
        <v>244</v>
      </c>
      <c r="E61" s="384">
        <v>1000</v>
      </c>
      <c r="F61" s="384">
        <f>SUM(G61:H61)</f>
        <v>0</v>
      </c>
      <c r="G61" s="452">
        <v>0</v>
      </c>
      <c r="H61" s="452"/>
      <c r="I61" s="149">
        <f t="shared" si="5"/>
        <v>0</v>
      </c>
    </row>
    <row r="62" spans="1:9" ht="27" thickBot="1">
      <c r="A62" s="97" t="s">
        <v>265</v>
      </c>
      <c r="B62" s="126"/>
      <c r="C62" s="126"/>
      <c r="D62" s="110" t="s">
        <v>266</v>
      </c>
      <c r="E62" s="380">
        <f>SUM(E63+E65)</f>
        <v>7750</v>
      </c>
      <c r="F62" s="380">
        <f>SUM(F63+F65)</f>
        <v>500</v>
      </c>
      <c r="G62" s="455">
        <f>SUM(G63+G65)</f>
        <v>500</v>
      </c>
      <c r="H62" s="455">
        <f>SUM(H63+H65)</f>
        <v>0</v>
      </c>
      <c r="I62" s="145">
        <f t="shared" si="5"/>
        <v>0.06451612903225806</v>
      </c>
    </row>
    <row r="63" spans="1:9" ht="12.75">
      <c r="A63" s="111"/>
      <c r="B63" s="166">
        <v>75412</v>
      </c>
      <c r="C63" s="167"/>
      <c r="D63" s="166" t="s">
        <v>530</v>
      </c>
      <c r="E63" s="392">
        <f>SUM(E64)</f>
        <v>7450</v>
      </c>
      <c r="F63" s="392">
        <f>SUM(F64:F64)</f>
        <v>0</v>
      </c>
      <c r="G63" s="451">
        <f>SUM(G64)</f>
        <v>0</v>
      </c>
      <c r="H63" s="451">
        <f>SUM(H64)</f>
        <v>0</v>
      </c>
      <c r="I63" s="155">
        <f t="shared" si="5"/>
        <v>0</v>
      </c>
    </row>
    <row r="64" spans="1:9" ht="33.75">
      <c r="A64" s="106"/>
      <c r="B64" s="107"/>
      <c r="C64" s="181">
        <v>6290</v>
      </c>
      <c r="D64" s="182" t="s">
        <v>536</v>
      </c>
      <c r="E64" s="383">
        <v>7450</v>
      </c>
      <c r="F64" s="383">
        <f>SUM(G64:H64)</f>
        <v>0</v>
      </c>
      <c r="G64" s="424"/>
      <c r="H64" s="424">
        <v>0</v>
      </c>
      <c r="I64" s="149">
        <f aca="true" t="shared" si="7" ref="I64:I96">SUM(F64/E64)</f>
        <v>0</v>
      </c>
    </row>
    <row r="65" spans="1:9" ht="12.75">
      <c r="A65" s="111"/>
      <c r="B65" s="168">
        <v>75414</v>
      </c>
      <c r="C65" s="169"/>
      <c r="D65" s="168" t="s">
        <v>268</v>
      </c>
      <c r="E65" s="391">
        <f>SUM(E66)</f>
        <v>300</v>
      </c>
      <c r="F65" s="391">
        <f>SUM(F66)</f>
        <v>500</v>
      </c>
      <c r="G65" s="454">
        <f>SUM(G66)</f>
        <v>500</v>
      </c>
      <c r="H65" s="454">
        <f>SUM(H66)</f>
        <v>0</v>
      </c>
      <c r="I65" s="165">
        <f t="shared" si="7"/>
        <v>1.6666666666666667</v>
      </c>
    </row>
    <row r="66" spans="1:9" ht="34.5" thickBot="1">
      <c r="A66" s="102"/>
      <c r="B66" s="103"/>
      <c r="C66" s="121" t="s">
        <v>249</v>
      </c>
      <c r="D66" s="122" t="s">
        <v>250</v>
      </c>
      <c r="E66" s="384">
        <v>300</v>
      </c>
      <c r="F66" s="384">
        <f>SUM(G66:H66)</f>
        <v>500</v>
      </c>
      <c r="G66" s="452">
        <v>500</v>
      </c>
      <c r="H66" s="452"/>
      <c r="I66" s="149">
        <f t="shared" si="7"/>
        <v>1.6666666666666667</v>
      </c>
    </row>
    <row r="67" spans="1:9" ht="52.5" thickBot="1">
      <c r="A67" s="127" t="s">
        <v>269</v>
      </c>
      <c r="B67" s="98"/>
      <c r="C67" s="99"/>
      <c r="D67" s="110" t="s">
        <v>533</v>
      </c>
      <c r="E67" s="380">
        <f>SUM(E68+E71+E79+E90+E94)</f>
        <v>2310033.8</v>
      </c>
      <c r="F67" s="380">
        <f>SUM(F68+F71+F79+F90+F94)</f>
        <v>2581122</v>
      </c>
      <c r="G67" s="455">
        <f>SUM(G68+G71+G79+G90+G94)</f>
        <v>2581122</v>
      </c>
      <c r="H67" s="455">
        <f>SUM(H68+H71+H79+H90+H94)</f>
        <v>0</v>
      </c>
      <c r="I67" s="145">
        <f t="shared" si="7"/>
        <v>1.117352482028618</v>
      </c>
    </row>
    <row r="68" spans="1:9" ht="12.75">
      <c r="A68" s="128"/>
      <c r="B68" s="156" t="s">
        <v>270</v>
      </c>
      <c r="C68" s="157"/>
      <c r="D68" s="158" t="s">
        <v>271</v>
      </c>
      <c r="E68" s="387">
        <f>SUM(E69:E70)</f>
        <v>1210</v>
      </c>
      <c r="F68" s="387">
        <f>SUM(F69:F70)</f>
        <v>630</v>
      </c>
      <c r="G68" s="451">
        <f>SUM(G69:G70)</f>
        <v>630</v>
      </c>
      <c r="H68" s="451">
        <f>SUM(H69:H70)</f>
        <v>0</v>
      </c>
      <c r="I68" s="155">
        <f t="shared" si="7"/>
        <v>0.5206611570247934</v>
      </c>
    </row>
    <row r="69" spans="1:9" ht="22.5">
      <c r="A69" s="106"/>
      <c r="B69" s="112"/>
      <c r="C69" s="121" t="s">
        <v>272</v>
      </c>
      <c r="D69" s="122" t="s">
        <v>273</v>
      </c>
      <c r="E69" s="386">
        <v>1160</v>
      </c>
      <c r="F69" s="386">
        <f>SUM(G69:H69)</f>
        <v>600</v>
      </c>
      <c r="G69" s="424">
        <v>600</v>
      </c>
      <c r="H69" s="424"/>
      <c r="I69" s="149">
        <f t="shared" si="7"/>
        <v>0.5172413793103449</v>
      </c>
    </row>
    <row r="70" spans="1:9" ht="12.75">
      <c r="A70" s="111"/>
      <c r="B70" s="103"/>
      <c r="C70" s="121" t="s">
        <v>274</v>
      </c>
      <c r="D70" s="122" t="s">
        <v>275</v>
      </c>
      <c r="E70" s="384">
        <v>50</v>
      </c>
      <c r="F70" s="384">
        <f>SUM(G70:H70)</f>
        <v>30</v>
      </c>
      <c r="G70" s="424">
        <v>30</v>
      </c>
      <c r="H70" s="424"/>
      <c r="I70" s="146">
        <f t="shared" si="7"/>
        <v>0.6</v>
      </c>
    </row>
    <row r="71" spans="1:9" ht="36">
      <c r="A71" s="101"/>
      <c r="B71" s="163" t="s">
        <v>276</v>
      </c>
      <c r="C71" s="170"/>
      <c r="D71" s="164" t="s">
        <v>277</v>
      </c>
      <c r="E71" s="385">
        <f>SUM(E72:E78)</f>
        <v>579507</v>
      </c>
      <c r="F71" s="385">
        <f>SUM(F72:F78)</f>
        <v>670800</v>
      </c>
      <c r="G71" s="454">
        <f>SUM(G72:G78)</f>
        <v>670800</v>
      </c>
      <c r="H71" s="454">
        <f>SUM(H72:H78)</f>
        <v>0</v>
      </c>
      <c r="I71" s="165">
        <f t="shared" si="7"/>
        <v>1.1575356294229406</v>
      </c>
    </row>
    <row r="72" spans="1:9" ht="12.75">
      <c r="A72" s="102"/>
      <c r="B72" s="103"/>
      <c r="C72" s="121" t="s">
        <v>278</v>
      </c>
      <c r="D72" s="122" t="s">
        <v>279</v>
      </c>
      <c r="E72" s="386">
        <v>290000</v>
      </c>
      <c r="F72" s="386">
        <f aca="true" t="shared" si="8" ref="F72:F78">SUM(G72:H72)</f>
        <v>295000</v>
      </c>
      <c r="G72" s="424">
        <v>295000</v>
      </c>
      <c r="H72" s="424"/>
      <c r="I72" s="149">
        <f t="shared" si="7"/>
        <v>1.0172413793103448</v>
      </c>
    </row>
    <row r="73" spans="1:9" ht="12.75">
      <c r="A73" s="102"/>
      <c r="B73" s="103"/>
      <c r="C73" s="121" t="s">
        <v>280</v>
      </c>
      <c r="D73" s="122" t="s">
        <v>281</v>
      </c>
      <c r="E73" s="386">
        <v>200000</v>
      </c>
      <c r="F73" s="386">
        <f t="shared" si="8"/>
        <v>280000</v>
      </c>
      <c r="G73" s="424">
        <v>280000</v>
      </c>
      <c r="H73" s="424"/>
      <c r="I73" s="149">
        <f t="shared" si="7"/>
        <v>1.4</v>
      </c>
    </row>
    <row r="74" spans="1:9" ht="12.75">
      <c r="A74" s="102"/>
      <c r="B74" s="103"/>
      <c r="C74" s="121" t="s">
        <v>282</v>
      </c>
      <c r="D74" s="122" t="s">
        <v>283</v>
      </c>
      <c r="E74" s="386">
        <v>76000</v>
      </c>
      <c r="F74" s="386">
        <f t="shared" si="8"/>
        <v>85000</v>
      </c>
      <c r="G74" s="424">
        <v>85000</v>
      </c>
      <c r="H74" s="424"/>
      <c r="I74" s="149">
        <f t="shared" si="7"/>
        <v>1.118421052631579</v>
      </c>
    </row>
    <row r="75" spans="1:9" ht="12.75">
      <c r="A75" s="102"/>
      <c r="B75" s="103"/>
      <c r="C75" s="121" t="s">
        <v>284</v>
      </c>
      <c r="D75" s="122" t="s">
        <v>285</v>
      </c>
      <c r="E75" s="386">
        <v>4179</v>
      </c>
      <c r="F75" s="386">
        <f t="shared" si="8"/>
        <v>4300</v>
      </c>
      <c r="G75" s="424">
        <v>4300</v>
      </c>
      <c r="H75" s="424"/>
      <c r="I75" s="149">
        <f t="shared" si="7"/>
        <v>1.0289542952859536</v>
      </c>
    </row>
    <row r="76" spans="1:9" ht="12.75">
      <c r="A76" s="119"/>
      <c r="B76" s="129"/>
      <c r="C76" s="121" t="s">
        <v>286</v>
      </c>
      <c r="D76" s="122" t="s">
        <v>287</v>
      </c>
      <c r="E76" s="386">
        <v>1340</v>
      </c>
      <c r="F76" s="386">
        <f t="shared" si="8"/>
        <v>1500</v>
      </c>
      <c r="G76" s="424">
        <v>1500</v>
      </c>
      <c r="H76" s="424"/>
      <c r="I76" s="149">
        <f t="shared" si="7"/>
        <v>1.1194029850746268</v>
      </c>
    </row>
    <row r="77" spans="1:9" ht="12.75">
      <c r="A77" s="119"/>
      <c r="B77" s="120"/>
      <c r="C77" s="121" t="s">
        <v>274</v>
      </c>
      <c r="D77" s="122" t="s">
        <v>275</v>
      </c>
      <c r="E77" s="386">
        <v>5000</v>
      </c>
      <c r="F77" s="386">
        <f t="shared" si="8"/>
        <v>5000</v>
      </c>
      <c r="G77" s="424">
        <v>5000</v>
      </c>
      <c r="H77" s="424"/>
      <c r="I77" s="149">
        <f t="shared" si="7"/>
        <v>1</v>
      </c>
    </row>
    <row r="78" spans="1:9" ht="12.75">
      <c r="A78" s="119"/>
      <c r="B78" s="120"/>
      <c r="C78" s="121" t="s">
        <v>561</v>
      </c>
      <c r="D78" s="122" t="s">
        <v>562</v>
      </c>
      <c r="E78" s="386">
        <v>2988</v>
      </c>
      <c r="F78" s="386">
        <f t="shared" si="8"/>
        <v>0</v>
      </c>
      <c r="G78" s="424">
        <v>0</v>
      </c>
      <c r="H78" s="424"/>
      <c r="I78" s="149">
        <f t="shared" si="7"/>
        <v>0</v>
      </c>
    </row>
    <row r="79" spans="1:9" ht="36">
      <c r="A79" s="101"/>
      <c r="B79" s="163" t="s">
        <v>288</v>
      </c>
      <c r="C79" s="170"/>
      <c r="D79" s="164" t="s">
        <v>289</v>
      </c>
      <c r="E79" s="385">
        <f>SUM(E80:E89)</f>
        <v>1104833.8</v>
      </c>
      <c r="F79" s="385">
        <f>SUM(F80:F89)</f>
        <v>1244300</v>
      </c>
      <c r="G79" s="454">
        <f>SUM(G80:G89)</f>
        <v>1244300</v>
      </c>
      <c r="H79" s="454">
        <f>SUM(H80:H89)</f>
        <v>0</v>
      </c>
      <c r="I79" s="165">
        <f t="shared" si="7"/>
        <v>1.1262327419744036</v>
      </c>
    </row>
    <row r="80" spans="1:9" ht="12.75">
      <c r="A80" s="102"/>
      <c r="B80" s="103"/>
      <c r="C80" s="121" t="s">
        <v>278</v>
      </c>
      <c r="D80" s="122" t="s">
        <v>279</v>
      </c>
      <c r="E80" s="386">
        <v>360000</v>
      </c>
      <c r="F80" s="386">
        <f aca="true" t="shared" si="9" ref="F80:F89">SUM(G80:H80)</f>
        <v>367000</v>
      </c>
      <c r="G80" s="424">
        <v>367000</v>
      </c>
      <c r="H80" s="424"/>
      <c r="I80" s="149">
        <f t="shared" si="7"/>
        <v>1.0194444444444444</v>
      </c>
    </row>
    <row r="81" spans="1:9" ht="12.75">
      <c r="A81" s="102"/>
      <c r="B81" s="103"/>
      <c r="C81" s="121" t="s">
        <v>280</v>
      </c>
      <c r="D81" s="122" t="s">
        <v>281</v>
      </c>
      <c r="E81" s="386">
        <v>665215</v>
      </c>
      <c r="F81" s="386">
        <f t="shared" si="9"/>
        <v>800000</v>
      </c>
      <c r="G81" s="424">
        <v>800000</v>
      </c>
      <c r="H81" s="424"/>
      <c r="I81" s="149">
        <f t="shared" si="7"/>
        <v>1.202618702224093</v>
      </c>
    </row>
    <row r="82" spans="1:9" ht="12.75">
      <c r="A82" s="102"/>
      <c r="B82" s="103"/>
      <c r="C82" s="121" t="s">
        <v>282</v>
      </c>
      <c r="D82" s="122" t="s">
        <v>283</v>
      </c>
      <c r="E82" s="386">
        <v>6000</v>
      </c>
      <c r="F82" s="386">
        <f t="shared" si="9"/>
        <v>6700</v>
      </c>
      <c r="G82" s="424">
        <v>6700</v>
      </c>
      <c r="H82" s="424"/>
      <c r="I82" s="149">
        <f t="shared" si="7"/>
        <v>1.1166666666666667</v>
      </c>
    </row>
    <row r="83" spans="1:9" ht="12.75">
      <c r="A83" s="102"/>
      <c r="B83" s="103"/>
      <c r="C83" s="121" t="s">
        <v>284</v>
      </c>
      <c r="D83" s="122" t="s">
        <v>285</v>
      </c>
      <c r="E83" s="386">
        <v>15000</v>
      </c>
      <c r="F83" s="386">
        <f t="shared" si="9"/>
        <v>15500</v>
      </c>
      <c r="G83" s="424">
        <v>15500</v>
      </c>
      <c r="H83" s="424"/>
      <c r="I83" s="149">
        <f t="shared" si="7"/>
        <v>1.0333333333333334</v>
      </c>
    </row>
    <row r="84" spans="1:9" ht="12.75">
      <c r="A84" s="102"/>
      <c r="B84" s="124"/>
      <c r="C84" s="121" t="s">
        <v>290</v>
      </c>
      <c r="D84" s="122" t="s">
        <v>291</v>
      </c>
      <c r="E84" s="386">
        <v>2500</v>
      </c>
      <c r="F84" s="386">
        <f t="shared" si="9"/>
        <v>2000</v>
      </c>
      <c r="G84" s="424">
        <v>2000</v>
      </c>
      <c r="H84" s="424"/>
      <c r="I84" s="149">
        <f t="shared" si="7"/>
        <v>0.8</v>
      </c>
    </row>
    <row r="85" spans="1:9" ht="12.75" customHeight="1" hidden="1">
      <c r="A85" s="102"/>
      <c r="B85" s="124"/>
      <c r="C85" s="121" t="s">
        <v>292</v>
      </c>
      <c r="D85" s="122" t="s">
        <v>293</v>
      </c>
      <c r="E85" s="384">
        <v>0</v>
      </c>
      <c r="F85" s="384">
        <f t="shared" si="9"/>
        <v>0</v>
      </c>
      <c r="G85" s="424">
        <v>0</v>
      </c>
      <c r="H85" s="424"/>
      <c r="I85" s="149" t="e">
        <f t="shared" si="7"/>
        <v>#DIV/0!</v>
      </c>
    </row>
    <row r="86" spans="1:9" ht="12.75">
      <c r="A86" s="102"/>
      <c r="B86" s="124"/>
      <c r="C86" s="121" t="s">
        <v>294</v>
      </c>
      <c r="D86" s="122" t="s">
        <v>295</v>
      </c>
      <c r="E86" s="384">
        <v>818.8</v>
      </c>
      <c r="F86" s="384">
        <f t="shared" si="9"/>
        <v>800</v>
      </c>
      <c r="G86" s="424">
        <v>800</v>
      </c>
      <c r="H86" s="424"/>
      <c r="I86" s="149">
        <f t="shared" si="7"/>
        <v>0.9770395701025892</v>
      </c>
    </row>
    <row r="87" spans="1:9" ht="12.75">
      <c r="A87" s="119"/>
      <c r="B87" s="129"/>
      <c r="C87" s="121" t="s">
        <v>286</v>
      </c>
      <c r="D87" s="122" t="s">
        <v>287</v>
      </c>
      <c r="E87" s="386">
        <v>15000</v>
      </c>
      <c r="F87" s="386">
        <f t="shared" si="9"/>
        <v>12000</v>
      </c>
      <c r="G87" s="424">
        <v>12000</v>
      </c>
      <c r="H87" s="424"/>
      <c r="I87" s="149">
        <f t="shared" si="7"/>
        <v>0.8</v>
      </c>
    </row>
    <row r="88" spans="1:9" ht="12.75">
      <c r="A88" s="119"/>
      <c r="B88" s="120"/>
      <c r="C88" s="121" t="s">
        <v>231</v>
      </c>
      <c r="D88" s="130" t="s">
        <v>232</v>
      </c>
      <c r="E88" s="386">
        <v>300</v>
      </c>
      <c r="F88" s="386">
        <f t="shared" si="9"/>
        <v>300</v>
      </c>
      <c r="G88" s="424">
        <v>300</v>
      </c>
      <c r="H88" s="424"/>
      <c r="I88" s="149">
        <f t="shared" si="7"/>
        <v>1</v>
      </c>
    </row>
    <row r="89" spans="1:9" ht="12.75">
      <c r="A89" s="119"/>
      <c r="B89" s="120"/>
      <c r="C89" s="121" t="s">
        <v>274</v>
      </c>
      <c r="D89" s="122" t="s">
        <v>275</v>
      </c>
      <c r="E89" s="386">
        <v>40000</v>
      </c>
      <c r="F89" s="386">
        <f t="shared" si="9"/>
        <v>40000</v>
      </c>
      <c r="G89" s="424">
        <v>40000</v>
      </c>
      <c r="H89" s="424"/>
      <c r="I89" s="149">
        <f t="shared" si="7"/>
        <v>1</v>
      </c>
    </row>
    <row r="90" spans="1:9" ht="24">
      <c r="A90" s="101"/>
      <c r="B90" s="162" t="s">
        <v>296</v>
      </c>
      <c r="C90" s="163"/>
      <c r="D90" s="164" t="s">
        <v>297</v>
      </c>
      <c r="E90" s="385">
        <f>SUM(E91:E93)</f>
        <v>12000</v>
      </c>
      <c r="F90" s="385">
        <f>SUM(F91:F93)</f>
        <v>47000</v>
      </c>
      <c r="G90" s="454">
        <f>SUM(G91:G93)</f>
        <v>47000</v>
      </c>
      <c r="H90" s="454">
        <f>SUM(H91:H93)</f>
        <v>0</v>
      </c>
      <c r="I90" s="165">
        <f t="shared" si="7"/>
        <v>3.9166666666666665</v>
      </c>
    </row>
    <row r="91" spans="1:9" ht="12.75">
      <c r="A91" s="102"/>
      <c r="B91" s="103"/>
      <c r="C91" s="121" t="s">
        <v>298</v>
      </c>
      <c r="D91" s="122" t="s">
        <v>299</v>
      </c>
      <c r="E91" s="386">
        <v>12000</v>
      </c>
      <c r="F91" s="386">
        <f>SUM(G91:H91)</f>
        <v>12000</v>
      </c>
      <c r="G91" s="424">
        <v>12000</v>
      </c>
      <c r="H91" s="424"/>
      <c r="I91" s="149">
        <f t="shared" si="7"/>
        <v>1</v>
      </c>
    </row>
    <row r="92" spans="1:9" ht="12.75">
      <c r="A92" s="102"/>
      <c r="B92" s="124"/>
      <c r="C92" s="121" t="s">
        <v>332</v>
      </c>
      <c r="D92" s="122" t="s">
        <v>570</v>
      </c>
      <c r="E92" s="384">
        <v>0</v>
      </c>
      <c r="F92" s="384">
        <f>SUM(G92:H92)</f>
        <v>33000</v>
      </c>
      <c r="G92" s="424">
        <v>33000</v>
      </c>
      <c r="H92" s="424"/>
      <c r="I92" s="149"/>
    </row>
    <row r="93" spans="1:9" ht="45">
      <c r="A93" s="102"/>
      <c r="B93" s="124"/>
      <c r="C93" s="121" t="s">
        <v>569</v>
      </c>
      <c r="D93" s="122" t="s">
        <v>571</v>
      </c>
      <c r="E93" s="384">
        <v>0</v>
      </c>
      <c r="F93" s="384">
        <f>SUM(G93:H93)</f>
        <v>2000</v>
      </c>
      <c r="G93" s="424">
        <v>2000</v>
      </c>
      <c r="H93" s="424"/>
      <c r="I93" s="149"/>
    </row>
    <row r="94" spans="1:9" ht="12.75">
      <c r="A94" s="101"/>
      <c r="B94" s="162" t="s">
        <v>300</v>
      </c>
      <c r="C94" s="163"/>
      <c r="D94" s="164" t="s">
        <v>301</v>
      </c>
      <c r="E94" s="385">
        <f>SUM(E95:E96)</f>
        <v>612483</v>
      </c>
      <c r="F94" s="385">
        <f>SUM(F95:F96)</f>
        <v>618392</v>
      </c>
      <c r="G94" s="454">
        <f>SUM(G95+G96)</f>
        <v>618392</v>
      </c>
      <c r="H94" s="454">
        <f>SUM(H95+H96)</f>
        <v>0</v>
      </c>
      <c r="I94" s="165">
        <f t="shared" si="7"/>
        <v>1.0096476147093063</v>
      </c>
    </row>
    <row r="95" spans="1:9" ht="12.75">
      <c r="A95" s="102"/>
      <c r="B95" s="103"/>
      <c r="C95" s="121" t="s">
        <v>302</v>
      </c>
      <c r="D95" s="122" t="s">
        <v>303</v>
      </c>
      <c r="E95" s="386">
        <v>594854</v>
      </c>
      <c r="F95" s="386">
        <f>SUM(G95:H95)</f>
        <v>599892</v>
      </c>
      <c r="G95" s="424">
        <v>599892</v>
      </c>
      <c r="H95" s="424"/>
      <c r="I95" s="149">
        <f t="shared" si="7"/>
        <v>1.0084693050731777</v>
      </c>
    </row>
    <row r="96" spans="1:9" ht="13.5" thickBot="1">
      <c r="A96" s="102"/>
      <c r="B96" s="103"/>
      <c r="C96" s="113" t="s">
        <v>304</v>
      </c>
      <c r="D96" s="114" t="s">
        <v>305</v>
      </c>
      <c r="E96" s="383">
        <v>17629</v>
      </c>
      <c r="F96" s="383">
        <f>SUM(G96:H96)</f>
        <v>18500</v>
      </c>
      <c r="G96" s="452">
        <v>18500</v>
      </c>
      <c r="H96" s="452"/>
      <c r="I96" s="150">
        <f t="shared" si="7"/>
        <v>1.0494072267286856</v>
      </c>
    </row>
    <row r="97" spans="1:9" ht="15.75" thickBot="1">
      <c r="A97" s="97" t="s">
        <v>306</v>
      </c>
      <c r="B97" s="98"/>
      <c r="C97" s="99"/>
      <c r="D97" s="110" t="s">
        <v>307</v>
      </c>
      <c r="E97" s="380">
        <f>SUM(E98+E100+E102+E104)</f>
        <v>2818481</v>
      </c>
      <c r="F97" s="380">
        <f>SUM(F98+F100+F102+F104)</f>
        <v>3227660</v>
      </c>
      <c r="G97" s="455">
        <f>SUM(G98+G100+G102+G104)</f>
        <v>3227660</v>
      </c>
      <c r="H97" s="455">
        <f>SUM(H98+H100+H102+H104)</f>
        <v>0</v>
      </c>
      <c r="I97" s="145">
        <f aca="true" t="shared" si="10" ref="I97:I111">SUM(F97/E97)</f>
        <v>1.145177136194993</v>
      </c>
    </row>
    <row r="98" spans="1:9" ht="24">
      <c r="A98" s="111"/>
      <c r="B98" s="156" t="s">
        <v>308</v>
      </c>
      <c r="C98" s="157"/>
      <c r="D98" s="158" t="s">
        <v>309</v>
      </c>
      <c r="E98" s="387">
        <f>SUM(E99)</f>
        <v>1962820</v>
      </c>
      <c r="F98" s="387">
        <f>SUM(F99)</f>
        <v>2021604</v>
      </c>
      <c r="G98" s="451">
        <f>SUM(G99)</f>
        <v>2021604</v>
      </c>
      <c r="H98" s="451">
        <f>SUM(H99)</f>
        <v>0</v>
      </c>
      <c r="I98" s="155">
        <f t="shared" si="10"/>
        <v>1.0299487472106459</v>
      </c>
    </row>
    <row r="99" spans="1:9" ht="12.75">
      <c r="A99" s="102"/>
      <c r="B99" s="123"/>
      <c r="C99" s="121" t="s">
        <v>310</v>
      </c>
      <c r="D99" s="122" t="s">
        <v>311</v>
      </c>
      <c r="E99" s="384">
        <v>1962820</v>
      </c>
      <c r="F99" s="384">
        <f>SUM(G99:H99)</f>
        <v>2021604</v>
      </c>
      <c r="G99" s="424">
        <v>2021604</v>
      </c>
      <c r="H99" s="424"/>
      <c r="I99" s="146">
        <f t="shared" si="10"/>
        <v>1.0299487472106459</v>
      </c>
    </row>
    <row r="100" spans="1:9" ht="12.75">
      <c r="A100" s="101"/>
      <c r="B100" s="162" t="s">
        <v>312</v>
      </c>
      <c r="C100" s="170"/>
      <c r="D100" s="164" t="s">
        <v>313</v>
      </c>
      <c r="E100" s="385">
        <f>SUM(E101)</f>
        <v>847852</v>
      </c>
      <c r="F100" s="385">
        <f>SUM(F101)</f>
        <v>1205056</v>
      </c>
      <c r="G100" s="454">
        <f>SUM(G101)</f>
        <v>1205056</v>
      </c>
      <c r="H100" s="454">
        <f>SUM(H101)</f>
        <v>0</v>
      </c>
      <c r="I100" s="165">
        <f t="shared" si="10"/>
        <v>1.4213046616626486</v>
      </c>
    </row>
    <row r="101" spans="1:9" ht="12.75">
      <c r="A101" s="102"/>
      <c r="B101" s="112"/>
      <c r="C101" s="113" t="s">
        <v>310</v>
      </c>
      <c r="D101" s="114" t="s">
        <v>311</v>
      </c>
      <c r="E101" s="386">
        <v>847852</v>
      </c>
      <c r="F101" s="386">
        <f>SUM(G101:H101)</f>
        <v>1205056</v>
      </c>
      <c r="G101" s="424">
        <v>1205056</v>
      </c>
      <c r="H101" s="424"/>
      <c r="I101" s="150">
        <f t="shared" si="10"/>
        <v>1.4213046616626486</v>
      </c>
    </row>
    <row r="102" spans="1:9" ht="12.75">
      <c r="A102" s="101"/>
      <c r="B102" s="162" t="s">
        <v>314</v>
      </c>
      <c r="C102" s="170"/>
      <c r="D102" s="164" t="s">
        <v>315</v>
      </c>
      <c r="E102" s="385">
        <f>SUM(E103)</f>
        <v>1000</v>
      </c>
      <c r="F102" s="385">
        <f>SUM(F103)</f>
        <v>1000</v>
      </c>
      <c r="G102" s="454">
        <f>SUM(G103)</f>
        <v>1000</v>
      </c>
      <c r="H102" s="454">
        <f>SUM(H103)</f>
        <v>0</v>
      </c>
      <c r="I102" s="165">
        <f t="shared" si="10"/>
        <v>1</v>
      </c>
    </row>
    <row r="103" spans="1:9" ht="12.75">
      <c r="A103" s="102"/>
      <c r="B103" s="112"/>
      <c r="C103" s="121" t="s">
        <v>238</v>
      </c>
      <c r="D103" s="122" t="s">
        <v>239</v>
      </c>
      <c r="E103" s="386">
        <v>1000</v>
      </c>
      <c r="F103" s="386">
        <f>SUM(G103:H103)</f>
        <v>1000</v>
      </c>
      <c r="G103" s="424">
        <v>1000</v>
      </c>
      <c r="H103" s="424"/>
      <c r="I103" s="150">
        <f t="shared" si="10"/>
        <v>1</v>
      </c>
    </row>
    <row r="104" spans="1:9" ht="12.75">
      <c r="A104" s="119"/>
      <c r="B104" s="162" t="s">
        <v>316</v>
      </c>
      <c r="C104" s="170"/>
      <c r="D104" s="164" t="s">
        <v>317</v>
      </c>
      <c r="E104" s="385">
        <f>SUM(E105)</f>
        <v>6809</v>
      </c>
      <c r="F104" s="385">
        <f>SUM(F105)</f>
        <v>0</v>
      </c>
      <c r="G104" s="454">
        <f>SUM(G105)</f>
        <v>0</v>
      </c>
      <c r="H104" s="454">
        <f>SUM(H105)</f>
        <v>0</v>
      </c>
      <c r="I104" s="165">
        <f t="shared" si="10"/>
        <v>0</v>
      </c>
    </row>
    <row r="105" spans="1:9" ht="13.5" thickBot="1">
      <c r="A105" s="119"/>
      <c r="B105" s="112"/>
      <c r="C105" s="121" t="s">
        <v>310</v>
      </c>
      <c r="D105" s="122" t="s">
        <v>311</v>
      </c>
      <c r="E105" s="386">
        <v>6809</v>
      </c>
      <c r="F105" s="386">
        <f>SUM(G105:H105)</f>
        <v>0</v>
      </c>
      <c r="G105" s="452">
        <v>0</v>
      </c>
      <c r="H105" s="452"/>
      <c r="I105" s="150">
        <f t="shared" si="10"/>
        <v>0</v>
      </c>
    </row>
    <row r="106" spans="1:9" ht="15.75" thickBot="1">
      <c r="A106" s="97" t="s">
        <v>318</v>
      </c>
      <c r="B106" s="98"/>
      <c r="C106" s="99"/>
      <c r="D106" s="110" t="s">
        <v>319</v>
      </c>
      <c r="E106" s="380">
        <f>SUM(E107+E110+E112+E114)</f>
        <v>101876</v>
      </c>
      <c r="F106" s="380">
        <f>SUM(F107+F110+F112+F114)</f>
        <v>659000</v>
      </c>
      <c r="G106" s="455">
        <f>SUM(G107+G110+G112+G114)</f>
        <v>59000</v>
      </c>
      <c r="H106" s="455">
        <f>SUM(H107+H110+H112+H114)</f>
        <v>600000</v>
      </c>
      <c r="I106" s="145">
        <f t="shared" si="10"/>
        <v>6.468648160508854</v>
      </c>
    </row>
    <row r="107" spans="1:9" ht="12.75">
      <c r="A107" s="111"/>
      <c r="B107" s="156" t="s">
        <v>320</v>
      </c>
      <c r="C107" s="157"/>
      <c r="D107" s="158" t="s">
        <v>321</v>
      </c>
      <c r="E107" s="387">
        <f>SUM(E108:E109)</f>
        <v>24302</v>
      </c>
      <c r="F107" s="387">
        <f>SUM(F108:F109)</f>
        <v>0</v>
      </c>
      <c r="G107" s="451">
        <f>SUM(G108:G109)</f>
        <v>0</v>
      </c>
      <c r="H107" s="451">
        <f>SUM(H108:H109)</f>
        <v>0</v>
      </c>
      <c r="I107" s="165">
        <f t="shared" si="10"/>
        <v>0</v>
      </c>
    </row>
    <row r="108" spans="1:9" ht="22.5">
      <c r="A108" s="106"/>
      <c r="B108" s="107"/>
      <c r="C108" s="121" t="s">
        <v>322</v>
      </c>
      <c r="D108" s="122" t="s">
        <v>323</v>
      </c>
      <c r="E108" s="393">
        <v>17802</v>
      </c>
      <c r="F108" s="393">
        <f>SUM(G108:H108)</f>
        <v>0</v>
      </c>
      <c r="G108" s="424">
        <v>0</v>
      </c>
      <c r="H108" s="424"/>
      <c r="I108" s="150">
        <f t="shared" si="10"/>
        <v>0</v>
      </c>
    </row>
    <row r="109" spans="1:9" ht="33.75">
      <c r="A109" s="102"/>
      <c r="B109" s="134"/>
      <c r="C109" s="121" t="s">
        <v>257</v>
      </c>
      <c r="D109" s="122" t="s">
        <v>258</v>
      </c>
      <c r="E109" s="384">
        <v>6500</v>
      </c>
      <c r="F109" s="384">
        <f>SUM(G109:H109)</f>
        <v>0</v>
      </c>
      <c r="G109" s="424">
        <v>0</v>
      </c>
      <c r="H109" s="424"/>
      <c r="I109" s="146">
        <f t="shared" si="10"/>
        <v>0</v>
      </c>
    </row>
    <row r="110" spans="1:9" ht="12.75">
      <c r="A110" s="106"/>
      <c r="B110" s="162" t="s">
        <v>325</v>
      </c>
      <c r="C110" s="170"/>
      <c r="D110" s="164" t="s">
        <v>326</v>
      </c>
      <c r="E110" s="385">
        <f>SUM(E111)</f>
        <v>35000</v>
      </c>
      <c r="F110" s="385">
        <f>SUM(F111)</f>
        <v>40000</v>
      </c>
      <c r="G110" s="454">
        <f>SUM(G111)</f>
        <v>40000</v>
      </c>
      <c r="H110" s="454">
        <f>SUM(H111)</f>
        <v>0</v>
      </c>
      <c r="I110" s="165">
        <f t="shared" si="10"/>
        <v>1.1428571428571428</v>
      </c>
    </row>
    <row r="111" spans="1:9" ht="12.75">
      <c r="A111" s="106"/>
      <c r="B111" s="107"/>
      <c r="C111" s="131" t="s">
        <v>231</v>
      </c>
      <c r="D111" s="132" t="s">
        <v>327</v>
      </c>
      <c r="E111" s="393">
        <v>35000</v>
      </c>
      <c r="F111" s="393">
        <f>SUM(G111:H111)</f>
        <v>40000</v>
      </c>
      <c r="G111" s="424">
        <v>40000</v>
      </c>
      <c r="H111" s="424"/>
      <c r="I111" s="151">
        <f t="shared" si="10"/>
        <v>1.1428571428571428</v>
      </c>
    </row>
    <row r="112" spans="1:9" ht="12.75">
      <c r="A112" s="106"/>
      <c r="B112" s="162" t="s">
        <v>440</v>
      </c>
      <c r="C112" s="170"/>
      <c r="D112" s="187" t="s">
        <v>441</v>
      </c>
      <c r="E112" s="385">
        <f>SUM(E113)</f>
        <v>0</v>
      </c>
      <c r="F112" s="385">
        <f>SUM(F113)</f>
        <v>600000</v>
      </c>
      <c r="G112" s="454">
        <f>SUM(G113)</f>
        <v>0</v>
      </c>
      <c r="H112" s="454">
        <f>SUM(H113)</f>
        <v>600000</v>
      </c>
      <c r="I112" s="165"/>
    </row>
    <row r="113" spans="1:9" ht="12.75">
      <c r="A113" s="106"/>
      <c r="B113" s="107"/>
      <c r="C113" s="108">
        <v>6208</v>
      </c>
      <c r="D113" s="109" t="s">
        <v>656</v>
      </c>
      <c r="E113" s="384">
        <v>0</v>
      </c>
      <c r="F113" s="384">
        <f>SUM(G113:H113)</f>
        <v>600000</v>
      </c>
      <c r="G113" s="424"/>
      <c r="H113" s="424">
        <v>600000</v>
      </c>
      <c r="I113" s="149"/>
    </row>
    <row r="114" spans="1:9" ht="12.75">
      <c r="A114" s="133"/>
      <c r="B114" s="162" t="s">
        <v>357</v>
      </c>
      <c r="C114" s="163"/>
      <c r="D114" s="164" t="s">
        <v>260</v>
      </c>
      <c r="E114" s="385">
        <f>SUM(E115)</f>
        <v>42574</v>
      </c>
      <c r="F114" s="385">
        <f>SUM(F115)</f>
        <v>19000</v>
      </c>
      <c r="G114" s="454">
        <f>SUM(G115)</f>
        <v>19000</v>
      </c>
      <c r="H114" s="454">
        <f>SUM(H115)</f>
        <v>0</v>
      </c>
      <c r="I114" s="165">
        <f aca="true" t="shared" si="11" ref="I114:I134">SUM(F114/E114)</f>
        <v>0.4462817682153427</v>
      </c>
    </row>
    <row r="115" spans="1:9" ht="23.25" thickBot="1">
      <c r="A115" s="106"/>
      <c r="B115" s="107"/>
      <c r="C115" s="121" t="s">
        <v>322</v>
      </c>
      <c r="D115" s="122" t="s">
        <v>323</v>
      </c>
      <c r="E115" s="393">
        <v>42574</v>
      </c>
      <c r="F115" s="393">
        <f>SUM(G115:H115)</f>
        <v>19000</v>
      </c>
      <c r="G115" s="452">
        <v>19000</v>
      </c>
      <c r="H115" s="452"/>
      <c r="I115" s="150">
        <f t="shared" si="11"/>
        <v>0.4462817682153427</v>
      </c>
    </row>
    <row r="116" spans="1:9" ht="15.75" thickBot="1">
      <c r="A116" s="97" t="s">
        <v>328</v>
      </c>
      <c r="B116" s="98"/>
      <c r="C116" s="99"/>
      <c r="D116" s="110" t="s">
        <v>329</v>
      </c>
      <c r="E116" s="380">
        <f aca="true" t="shared" si="12" ref="E116:H117">SUM(E117)</f>
        <v>32000</v>
      </c>
      <c r="F116" s="380">
        <f t="shared" si="12"/>
        <v>0</v>
      </c>
      <c r="G116" s="455">
        <f t="shared" si="12"/>
        <v>0</v>
      </c>
      <c r="H116" s="455">
        <f t="shared" si="12"/>
        <v>0</v>
      </c>
      <c r="I116" s="145">
        <f t="shared" si="11"/>
        <v>0</v>
      </c>
    </row>
    <row r="117" spans="1:9" ht="12.75">
      <c r="A117" s="111"/>
      <c r="B117" s="156" t="s">
        <v>330</v>
      </c>
      <c r="C117" s="157"/>
      <c r="D117" s="158" t="s">
        <v>331</v>
      </c>
      <c r="E117" s="387">
        <f t="shared" si="12"/>
        <v>32000</v>
      </c>
      <c r="F117" s="387">
        <f t="shared" si="12"/>
        <v>0</v>
      </c>
      <c r="G117" s="453">
        <f t="shared" si="12"/>
        <v>0</v>
      </c>
      <c r="H117" s="453">
        <f t="shared" si="12"/>
        <v>0</v>
      </c>
      <c r="I117" s="155">
        <f t="shared" si="11"/>
        <v>0</v>
      </c>
    </row>
    <row r="118" spans="1:9" ht="13.5" thickBot="1">
      <c r="A118" s="102"/>
      <c r="B118" s="112"/>
      <c r="C118" s="121" t="s">
        <v>332</v>
      </c>
      <c r="D118" s="122" t="s">
        <v>333</v>
      </c>
      <c r="E118" s="384">
        <v>32000</v>
      </c>
      <c r="F118" s="384">
        <f>SUM(G118)</f>
        <v>0</v>
      </c>
      <c r="G118" s="452">
        <v>0</v>
      </c>
      <c r="H118" s="452"/>
      <c r="I118" s="146">
        <f t="shared" si="11"/>
        <v>0</v>
      </c>
    </row>
    <row r="119" spans="1:9" ht="15.75" thickBot="1">
      <c r="A119" s="97" t="s">
        <v>334</v>
      </c>
      <c r="B119" s="98"/>
      <c r="C119" s="99"/>
      <c r="D119" s="110" t="s">
        <v>335</v>
      </c>
      <c r="E119" s="380">
        <f>SUM(E120+E123+E125+E128+E130)</f>
        <v>1406165.3</v>
      </c>
      <c r="F119" s="380">
        <f>SUM(F120+F123+F125+F128+F130)</f>
        <v>1321000</v>
      </c>
      <c r="G119" s="455">
        <f>SUM(G120+G123+G125+G128+G130)</f>
        <v>1321000</v>
      </c>
      <c r="H119" s="455">
        <f>SUM(H120+H123+H125+H128+H130)</f>
        <v>0</v>
      </c>
      <c r="I119" s="145">
        <f t="shared" si="11"/>
        <v>0.9394343609531539</v>
      </c>
    </row>
    <row r="120" spans="1:9" ht="24">
      <c r="A120" s="111"/>
      <c r="B120" s="156" t="s">
        <v>338</v>
      </c>
      <c r="C120" s="157"/>
      <c r="D120" s="158" t="s">
        <v>534</v>
      </c>
      <c r="E120" s="387">
        <f>SUM(E121:E122)</f>
        <v>1129556.3</v>
      </c>
      <c r="F120" s="387">
        <f>SUM(F121:F122)</f>
        <v>1099000</v>
      </c>
      <c r="G120" s="451">
        <f>SUM(G121:G122)</f>
        <v>1099000</v>
      </c>
      <c r="H120" s="451">
        <f>SUM(H121:H122)</f>
        <v>0</v>
      </c>
      <c r="I120" s="155">
        <f t="shared" si="11"/>
        <v>0.9729484046080749</v>
      </c>
    </row>
    <row r="121" spans="1:9" ht="33.75">
      <c r="A121" s="111"/>
      <c r="B121" s="135"/>
      <c r="C121" s="121" t="s">
        <v>249</v>
      </c>
      <c r="D121" s="122" t="s">
        <v>250</v>
      </c>
      <c r="E121" s="384">
        <v>1126600</v>
      </c>
      <c r="F121" s="384">
        <f>SUM(G121:H121)</f>
        <v>1099000</v>
      </c>
      <c r="G121" s="424">
        <v>1099000</v>
      </c>
      <c r="H121" s="424"/>
      <c r="I121" s="146">
        <f t="shared" si="11"/>
        <v>0.9755015089650275</v>
      </c>
    </row>
    <row r="122" spans="1:9" ht="22.5">
      <c r="A122" s="111"/>
      <c r="B122" s="135"/>
      <c r="C122" s="121" t="s">
        <v>572</v>
      </c>
      <c r="D122" s="122" t="s">
        <v>573</v>
      </c>
      <c r="E122" s="384">
        <v>2956.3</v>
      </c>
      <c r="F122" s="384">
        <f>SUM(G122:H122)</f>
        <v>0</v>
      </c>
      <c r="G122" s="424">
        <v>0</v>
      </c>
      <c r="H122" s="424"/>
      <c r="I122" s="146">
        <f t="shared" si="11"/>
        <v>0</v>
      </c>
    </row>
    <row r="123" spans="1:9" ht="36">
      <c r="A123" s="111"/>
      <c r="B123" s="162" t="s">
        <v>340</v>
      </c>
      <c r="C123" s="163"/>
      <c r="D123" s="164" t="s">
        <v>341</v>
      </c>
      <c r="E123" s="385">
        <f>SUM(E124)</f>
        <v>6000</v>
      </c>
      <c r="F123" s="385">
        <f>SUM(F124)</f>
        <v>7000</v>
      </c>
      <c r="G123" s="454">
        <f>SUM(G124)</f>
        <v>7000</v>
      </c>
      <c r="H123" s="454">
        <f>SUM(H124)</f>
        <v>0</v>
      </c>
      <c r="I123" s="165">
        <f t="shared" si="11"/>
        <v>1.1666666666666667</v>
      </c>
    </row>
    <row r="124" spans="1:9" ht="33.75">
      <c r="A124" s="111"/>
      <c r="B124" s="135"/>
      <c r="C124" s="121" t="s">
        <v>249</v>
      </c>
      <c r="D124" s="122" t="s">
        <v>250</v>
      </c>
      <c r="E124" s="384">
        <v>6000</v>
      </c>
      <c r="F124" s="384">
        <f>SUM(G124:H124)</f>
        <v>7000</v>
      </c>
      <c r="G124" s="424">
        <v>7000</v>
      </c>
      <c r="H124" s="424"/>
      <c r="I124" s="146">
        <f t="shared" si="11"/>
        <v>1.1666666666666667</v>
      </c>
    </row>
    <row r="125" spans="1:9" ht="24">
      <c r="A125" s="111"/>
      <c r="B125" s="162" t="s">
        <v>342</v>
      </c>
      <c r="C125" s="163"/>
      <c r="D125" s="164" t="s">
        <v>535</v>
      </c>
      <c r="E125" s="385">
        <f>SUM(E126:E127)</f>
        <v>127526</v>
      </c>
      <c r="F125" s="385">
        <f>SUM(F126:F127)</f>
        <v>115000</v>
      </c>
      <c r="G125" s="454">
        <f>SUM(G126:G127)</f>
        <v>115000</v>
      </c>
      <c r="H125" s="454">
        <f>SUM(H126:H127)</f>
        <v>0</v>
      </c>
      <c r="I125" s="165">
        <f t="shared" si="11"/>
        <v>0.9017768925552436</v>
      </c>
    </row>
    <row r="126" spans="1:9" ht="33.75">
      <c r="A126" s="102"/>
      <c r="B126" s="125"/>
      <c r="C126" s="108">
        <v>2010</v>
      </c>
      <c r="D126" s="122" t="s">
        <v>250</v>
      </c>
      <c r="E126" s="384">
        <v>48941</v>
      </c>
      <c r="F126" s="384">
        <f>SUM(G126:H126)</f>
        <v>45000</v>
      </c>
      <c r="G126" s="424">
        <v>45000</v>
      </c>
      <c r="H126" s="424"/>
      <c r="I126" s="146">
        <f t="shared" si="11"/>
        <v>0.9194744692589035</v>
      </c>
    </row>
    <row r="127" spans="1:9" ht="22.5">
      <c r="A127" s="102"/>
      <c r="B127" s="136"/>
      <c r="C127" s="108">
        <v>2030</v>
      </c>
      <c r="D127" s="122" t="s">
        <v>323</v>
      </c>
      <c r="E127" s="384">
        <v>78585</v>
      </c>
      <c r="F127" s="384">
        <f>SUM(G127:H127)</f>
        <v>70000</v>
      </c>
      <c r="G127" s="424">
        <v>70000</v>
      </c>
      <c r="H127" s="424"/>
      <c r="I127" s="146">
        <f t="shared" si="11"/>
        <v>0.890755233186995</v>
      </c>
    </row>
    <row r="128" spans="1:9" ht="12.75">
      <c r="A128" s="137"/>
      <c r="B128" s="172">
        <v>85219</v>
      </c>
      <c r="C128" s="173"/>
      <c r="D128" s="164" t="s">
        <v>344</v>
      </c>
      <c r="E128" s="385">
        <f>SUM(E129)</f>
        <v>87083</v>
      </c>
      <c r="F128" s="385">
        <f>SUM(F129)</f>
        <v>77000</v>
      </c>
      <c r="G128" s="454">
        <f>SUM(G129)</f>
        <v>77000</v>
      </c>
      <c r="H128" s="454">
        <f>SUM(H129)</f>
        <v>0</v>
      </c>
      <c r="I128" s="165">
        <f t="shared" si="11"/>
        <v>0.8842139108666445</v>
      </c>
    </row>
    <row r="129" spans="1:9" ht="22.5">
      <c r="A129" s="102"/>
      <c r="B129" s="138"/>
      <c r="C129" s="108">
        <v>2030</v>
      </c>
      <c r="D129" s="122" t="s">
        <v>323</v>
      </c>
      <c r="E129" s="384">
        <v>87083</v>
      </c>
      <c r="F129" s="384">
        <f>SUM(G129:H129)</f>
        <v>77000</v>
      </c>
      <c r="G129" s="424">
        <v>77000</v>
      </c>
      <c r="H129" s="424"/>
      <c r="I129" s="146">
        <f t="shared" si="11"/>
        <v>0.8842139108666445</v>
      </c>
    </row>
    <row r="130" spans="1:9" ht="12.75">
      <c r="A130" s="139"/>
      <c r="B130" s="172">
        <v>85295</v>
      </c>
      <c r="C130" s="174"/>
      <c r="D130" s="164" t="s">
        <v>260</v>
      </c>
      <c r="E130" s="385">
        <f>SUM(E131)</f>
        <v>56000</v>
      </c>
      <c r="F130" s="385">
        <f>SUM(F131)</f>
        <v>23000</v>
      </c>
      <c r="G130" s="454">
        <f>SUM(G131)</f>
        <v>23000</v>
      </c>
      <c r="H130" s="454">
        <f>SUM(H131)</f>
        <v>0</v>
      </c>
      <c r="I130" s="165">
        <f t="shared" si="11"/>
        <v>0.4107142857142857</v>
      </c>
    </row>
    <row r="131" spans="1:9" ht="23.25" thickBot="1">
      <c r="A131" s="139"/>
      <c r="B131" s="138"/>
      <c r="C131" s="108">
        <v>2030</v>
      </c>
      <c r="D131" s="122" t="s">
        <v>323</v>
      </c>
      <c r="E131" s="384">
        <v>56000</v>
      </c>
      <c r="F131" s="384">
        <f>SUM(G131:H131)</f>
        <v>23000</v>
      </c>
      <c r="G131" s="452">
        <v>23000</v>
      </c>
      <c r="H131" s="452"/>
      <c r="I131" s="146">
        <f t="shared" si="11"/>
        <v>0.4107142857142857</v>
      </c>
    </row>
    <row r="132" spans="1:9" ht="15.75" thickBot="1">
      <c r="A132" s="97" t="s">
        <v>345</v>
      </c>
      <c r="B132" s="98"/>
      <c r="C132" s="99"/>
      <c r="D132" s="110" t="s">
        <v>346</v>
      </c>
      <c r="E132" s="380">
        <f>SUM(E133+E136)</f>
        <v>191305.3</v>
      </c>
      <c r="F132" s="380">
        <f>SUM(F133+F136)</f>
        <v>0</v>
      </c>
      <c r="G132" s="455">
        <f>SUM(G133+G136)</f>
        <v>0</v>
      </c>
      <c r="H132" s="455">
        <f>SUM(H133+H136)</f>
        <v>0</v>
      </c>
      <c r="I132" s="145">
        <f t="shared" si="11"/>
        <v>0</v>
      </c>
    </row>
    <row r="133" spans="1:9" ht="24">
      <c r="A133" s="111"/>
      <c r="B133" s="156" t="s">
        <v>358</v>
      </c>
      <c r="C133" s="171"/>
      <c r="D133" s="158" t="s">
        <v>456</v>
      </c>
      <c r="E133" s="387">
        <f>SUM(E134:E135)</f>
        <v>28195.3</v>
      </c>
      <c r="F133" s="387">
        <f>SUM(F134)</f>
        <v>0</v>
      </c>
      <c r="G133" s="451">
        <f>SUM(G134:G135)</f>
        <v>0</v>
      </c>
      <c r="H133" s="451">
        <f>SUM(H134:H135)</f>
        <v>0</v>
      </c>
      <c r="I133" s="165">
        <f t="shared" si="11"/>
        <v>0</v>
      </c>
    </row>
    <row r="134" spans="1:9" ht="12.75">
      <c r="A134" s="102"/>
      <c r="B134" s="138"/>
      <c r="C134" s="121" t="s">
        <v>253</v>
      </c>
      <c r="D134" s="122" t="s">
        <v>254</v>
      </c>
      <c r="E134" s="384">
        <v>20528.3</v>
      </c>
      <c r="F134" s="384">
        <f>SUM(G134:H134)</f>
        <v>0</v>
      </c>
      <c r="G134" s="424">
        <v>0</v>
      </c>
      <c r="H134" s="424"/>
      <c r="I134" s="146">
        <f t="shared" si="11"/>
        <v>0</v>
      </c>
    </row>
    <row r="135" spans="1:9" ht="33.75">
      <c r="A135" s="102"/>
      <c r="B135" s="134"/>
      <c r="C135" s="121" t="s">
        <v>257</v>
      </c>
      <c r="D135" s="122" t="s">
        <v>258</v>
      </c>
      <c r="E135" s="384">
        <v>7667</v>
      </c>
      <c r="F135" s="384">
        <f>SUM(G135:H135)</f>
        <v>0</v>
      </c>
      <c r="G135" s="424">
        <v>0</v>
      </c>
      <c r="H135" s="424"/>
      <c r="I135" s="146" t="s">
        <v>53</v>
      </c>
    </row>
    <row r="136" spans="1:9" ht="12.75">
      <c r="A136" s="111"/>
      <c r="B136" s="156" t="s">
        <v>347</v>
      </c>
      <c r="C136" s="171"/>
      <c r="D136" s="158" t="s">
        <v>348</v>
      </c>
      <c r="E136" s="387">
        <f>SUM(E137)</f>
        <v>163110</v>
      </c>
      <c r="F136" s="387">
        <f>SUM(F137)</f>
        <v>0</v>
      </c>
      <c r="G136" s="454">
        <f>SUM(G137)</f>
        <v>0</v>
      </c>
      <c r="H136" s="454">
        <f>SUM(H137)</f>
        <v>0</v>
      </c>
      <c r="I136" s="165">
        <f>SUM(F136/E136)</f>
        <v>0</v>
      </c>
    </row>
    <row r="137" spans="1:9" ht="23.25" thickBot="1">
      <c r="A137" s="102"/>
      <c r="B137" s="138"/>
      <c r="C137" s="108">
        <v>2030</v>
      </c>
      <c r="D137" s="122" t="s">
        <v>323</v>
      </c>
      <c r="E137" s="384">
        <v>163110</v>
      </c>
      <c r="F137" s="384">
        <f>SUM(G137:H137)</f>
        <v>0</v>
      </c>
      <c r="G137" s="452">
        <v>0</v>
      </c>
      <c r="H137" s="452"/>
      <c r="I137" s="146" t="s">
        <v>53</v>
      </c>
    </row>
    <row r="138" spans="1:9" ht="15.75" thickBot="1">
      <c r="A138" s="140">
        <v>900</v>
      </c>
      <c r="B138" s="141"/>
      <c r="C138" s="142"/>
      <c r="D138" s="110" t="s">
        <v>349</v>
      </c>
      <c r="E138" s="380">
        <f>SUM(E139+E143+E145)</f>
        <v>11510</v>
      </c>
      <c r="F138" s="380">
        <f>SUM(F139+F143+F145)</f>
        <v>6460</v>
      </c>
      <c r="G138" s="455">
        <f>SUM(G139+G143+G145)</f>
        <v>6460</v>
      </c>
      <c r="H138" s="455">
        <f>SUM(H139+H143)</f>
        <v>0</v>
      </c>
      <c r="I138" s="145">
        <f aca="true" t="shared" si="13" ref="I138:I144">SUM(F138/E138)</f>
        <v>0.5612510860121633</v>
      </c>
    </row>
    <row r="139" spans="1:9" ht="12.75">
      <c r="A139" s="143"/>
      <c r="B139" s="175">
        <v>90001</v>
      </c>
      <c r="C139" s="176"/>
      <c r="D139" s="158" t="s">
        <v>350</v>
      </c>
      <c r="E139" s="387">
        <f>SUM(E140:E142)</f>
        <v>8367</v>
      </c>
      <c r="F139" s="387">
        <f>SUM(F140:F142)</f>
        <v>5500</v>
      </c>
      <c r="G139" s="451">
        <f>SUM(G140:G142)</f>
        <v>5500</v>
      </c>
      <c r="H139" s="451">
        <f>SUM(H140:H142)</f>
        <v>0</v>
      </c>
      <c r="I139" s="155">
        <f t="shared" si="13"/>
        <v>0.6573443289111988</v>
      </c>
    </row>
    <row r="140" spans="1:9" ht="12.75">
      <c r="A140" s="106"/>
      <c r="B140" s="144"/>
      <c r="C140" s="131" t="s">
        <v>231</v>
      </c>
      <c r="D140" s="132" t="s">
        <v>327</v>
      </c>
      <c r="E140" s="393">
        <v>50</v>
      </c>
      <c r="F140" s="393">
        <f>SUM(G140:H140)</f>
        <v>0</v>
      </c>
      <c r="G140" s="424">
        <v>0</v>
      </c>
      <c r="H140" s="424"/>
      <c r="I140" s="146">
        <f t="shared" si="13"/>
        <v>0</v>
      </c>
    </row>
    <row r="141" spans="1:9" ht="12.75">
      <c r="A141" s="137"/>
      <c r="B141" s="129"/>
      <c r="C141" s="121" t="s">
        <v>238</v>
      </c>
      <c r="D141" s="122" t="s">
        <v>239</v>
      </c>
      <c r="E141" s="384">
        <v>1317</v>
      </c>
      <c r="F141" s="384">
        <f>SUM(G141:H141)</f>
        <v>500</v>
      </c>
      <c r="G141" s="424">
        <v>500</v>
      </c>
      <c r="H141" s="424"/>
      <c r="I141" s="146">
        <f t="shared" si="13"/>
        <v>0.37965072133637057</v>
      </c>
    </row>
    <row r="142" spans="1:9" ht="12.75">
      <c r="A142" s="139"/>
      <c r="B142" s="138"/>
      <c r="C142" s="121" t="s">
        <v>253</v>
      </c>
      <c r="D142" s="109" t="s">
        <v>254</v>
      </c>
      <c r="E142" s="384">
        <v>7000</v>
      </c>
      <c r="F142" s="384">
        <f>SUM(G142:H142)</f>
        <v>5000</v>
      </c>
      <c r="G142" s="424">
        <v>5000</v>
      </c>
      <c r="H142" s="424"/>
      <c r="I142" s="146">
        <f t="shared" si="13"/>
        <v>0.7142857142857143</v>
      </c>
    </row>
    <row r="143" spans="1:9" ht="12.75">
      <c r="A143" s="139"/>
      <c r="B143" s="172">
        <v>90002</v>
      </c>
      <c r="C143" s="173"/>
      <c r="D143" s="164" t="s">
        <v>351</v>
      </c>
      <c r="E143" s="385">
        <f>SUM(E144)</f>
        <v>3143</v>
      </c>
      <c r="F143" s="385">
        <f>SUM(F144)</f>
        <v>0</v>
      </c>
      <c r="G143" s="454">
        <f>SUM(G144)</f>
        <v>0</v>
      </c>
      <c r="H143" s="454">
        <f>SUM(H144)</f>
        <v>0</v>
      </c>
      <c r="I143" s="155">
        <f t="shared" si="13"/>
        <v>0</v>
      </c>
    </row>
    <row r="144" spans="1:9" ht="12.75">
      <c r="A144" s="137"/>
      <c r="B144" s="129"/>
      <c r="C144" s="121" t="s">
        <v>234</v>
      </c>
      <c r="D144" s="122" t="s">
        <v>601</v>
      </c>
      <c r="E144" s="384">
        <v>3143</v>
      </c>
      <c r="F144" s="384">
        <f>SUM(G144:H144)</f>
        <v>0</v>
      </c>
      <c r="G144" s="456">
        <v>0</v>
      </c>
      <c r="H144" s="456"/>
      <c r="I144" s="146">
        <f t="shared" si="13"/>
        <v>0</v>
      </c>
    </row>
    <row r="145" spans="1:9" ht="12.75">
      <c r="A145" s="139"/>
      <c r="B145" s="172">
        <v>90095</v>
      </c>
      <c r="C145" s="173"/>
      <c r="D145" s="164" t="s">
        <v>260</v>
      </c>
      <c r="E145" s="385">
        <f>SUM(E146)</f>
        <v>0</v>
      </c>
      <c r="F145" s="385">
        <f>SUM(F146)</f>
        <v>960</v>
      </c>
      <c r="G145" s="454">
        <f>SUM(G146)</f>
        <v>960</v>
      </c>
      <c r="H145" s="454">
        <f>SUM(H146)</f>
        <v>0</v>
      </c>
      <c r="I145" s="155"/>
    </row>
    <row r="146" spans="1:9" ht="13.5" thickBot="1">
      <c r="A146" s="137"/>
      <c r="B146" s="129"/>
      <c r="C146" s="121" t="s">
        <v>234</v>
      </c>
      <c r="D146" s="122" t="s">
        <v>601</v>
      </c>
      <c r="E146" s="384">
        <v>0</v>
      </c>
      <c r="F146" s="384">
        <f>SUM(G146:H146)</f>
        <v>960</v>
      </c>
      <c r="G146" s="452">
        <v>960</v>
      </c>
      <c r="H146" s="452"/>
      <c r="I146" s="146"/>
    </row>
    <row r="147" spans="1:9" ht="15.75" thickBot="1">
      <c r="A147" s="140">
        <v>921</v>
      </c>
      <c r="B147" s="141"/>
      <c r="C147" s="142"/>
      <c r="D147" s="110" t="s">
        <v>471</v>
      </c>
      <c r="E147" s="380">
        <f aca="true" t="shared" si="14" ref="E147:H148">SUM(E148)</f>
        <v>1113</v>
      </c>
      <c r="F147" s="380">
        <f t="shared" si="14"/>
        <v>0</v>
      </c>
      <c r="G147" s="455">
        <f t="shared" si="14"/>
        <v>0</v>
      </c>
      <c r="H147" s="455">
        <f t="shared" si="14"/>
        <v>0</v>
      </c>
      <c r="I147" s="145">
        <f aca="true" t="shared" si="15" ref="I147:I154">SUM(F147/E147)</f>
        <v>0</v>
      </c>
    </row>
    <row r="148" spans="1:9" ht="12.75">
      <c r="A148" s="139"/>
      <c r="B148" s="172">
        <v>92109</v>
      </c>
      <c r="C148" s="174"/>
      <c r="D148" s="164" t="s">
        <v>473</v>
      </c>
      <c r="E148" s="385">
        <f t="shared" si="14"/>
        <v>1113</v>
      </c>
      <c r="F148" s="385">
        <f t="shared" si="14"/>
        <v>0</v>
      </c>
      <c r="G148" s="453">
        <f t="shared" si="14"/>
        <v>0</v>
      </c>
      <c r="H148" s="453">
        <f t="shared" si="14"/>
        <v>0</v>
      </c>
      <c r="I148" s="155">
        <f t="shared" si="15"/>
        <v>0</v>
      </c>
    </row>
    <row r="149" spans="1:9" ht="13.5" thickBot="1">
      <c r="A149" s="119"/>
      <c r="B149" s="120"/>
      <c r="C149" s="121" t="s">
        <v>253</v>
      </c>
      <c r="D149" s="130" t="s">
        <v>254</v>
      </c>
      <c r="E149" s="390">
        <v>1113</v>
      </c>
      <c r="F149" s="384">
        <f>SUM(G149:H149)</f>
        <v>0</v>
      </c>
      <c r="G149" s="452">
        <v>0</v>
      </c>
      <c r="H149" s="452">
        <v>0</v>
      </c>
      <c r="I149" s="146">
        <f t="shared" si="15"/>
        <v>0</v>
      </c>
    </row>
    <row r="150" spans="1:9" ht="15.75" thickBot="1">
      <c r="A150" s="140">
        <v>926</v>
      </c>
      <c r="B150" s="141"/>
      <c r="C150" s="142"/>
      <c r="D150" s="110" t="s">
        <v>352</v>
      </c>
      <c r="E150" s="380">
        <f>SUM(E151)</f>
        <v>3300</v>
      </c>
      <c r="F150" s="380">
        <f>SUM(F151)</f>
        <v>0</v>
      </c>
      <c r="G150" s="450">
        <f>SUM(G151)</f>
        <v>0</v>
      </c>
      <c r="H150" s="450">
        <f>SUM(H151)</f>
        <v>0</v>
      </c>
      <c r="I150" s="145">
        <f t="shared" si="15"/>
        <v>0</v>
      </c>
    </row>
    <row r="151" spans="1:9" ht="12.75">
      <c r="A151" s="139"/>
      <c r="B151" s="172">
        <v>92695</v>
      </c>
      <c r="C151" s="174"/>
      <c r="D151" s="164" t="s">
        <v>260</v>
      </c>
      <c r="E151" s="385">
        <f>SUM(E152:E153)</f>
        <v>3300</v>
      </c>
      <c r="F151" s="385">
        <f>SUM(F152:F153)</f>
        <v>0</v>
      </c>
      <c r="G151" s="451">
        <f>SUM(G152:G153)</f>
        <v>0</v>
      </c>
      <c r="H151" s="451">
        <f>SUM(H152:H153)</f>
        <v>0</v>
      </c>
      <c r="I151" s="155">
        <f t="shared" si="15"/>
        <v>0</v>
      </c>
    </row>
    <row r="152" spans="1:9" ht="12.75">
      <c r="A152" s="119"/>
      <c r="B152" s="120"/>
      <c r="C152" s="121" t="s">
        <v>253</v>
      </c>
      <c r="D152" s="130" t="s">
        <v>254</v>
      </c>
      <c r="E152" s="390">
        <v>300</v>
      </c>
      <c r="F152" s="384">
        <f>SUM(G152:H152)</f>
        <v>0</v>
      </c>
      <c r="G152" s="424">
        <v>0</v>
      </c>
      <c r="H152" s="424"/>
      <c r="I152" s="146">
        <f t="shared" si="15"/>
        <v>0</v>
      </c>
    </row>
    <row r="153" spans="1:9" ht="23.25" thickBot="1">
      <c r="A153" s="102"/>
      <c r="B153" s="124"/>
      <c r="C153" s="121" t="s">
        <v>359</v>
      </c>
      <c r="D153" s="122" t="s">
        <v>537</v>
      </c>
      <c r="E153" s="384">
        <v>3000</v>
      </c>
      <c r="F153" s="384">
        <f>SUM(G153:H153)</f>
        <v>0</v>
      </c>
      <c r="G153" s="452">
        <v>0</v>
      </c>
      <c r="H153" s="452"/>
      <c r="I153" s="146">
        <f t="shared" si="15"/>
        <v>0</v>
      </c>
    </row>
    <row r="154" spans="1:9" ht="15.75" customHeight="1" thickBot="1">
      <c r="A154" s="546" t="s">
        <v>353</v>
      </c>
      <c r="B154" s="547"/>
      <c r="C154" s="547"/>
      <c r="D154" s="548"/>
      <c r="E154" s="380">
        <f>SUM(E7+E20+E23+E26+E29+E38+E43+E54+E59+E62+E67+E97+E106+E116+E119+E132+E138+E147+E150)</f>
        <v>8241432.569999999</v>
      </c>
      <c r="F154" s="380">
        <f>SUM(F7+F20+F23+F26+F29+F38+F43+F54+F59+F62+F67+F97+F106+F116+F119+F132+F138+F147+F150)</f>
        <v>9047591</v>
      </c>
      <c r="G154" s="457">
        <f>SUM(G7+G20+G23+G26+G29+G38+G43+G54+G59+G62+G67+G97+G106+G116+G119+G132+G147+G138+G150)</f>
        <v>7344591</v>
      </c>
      <c r="H154" s="457">
        <f>SUM(H7+H20+H23+H26+H29+H38+H43+H54+H59+H62+H67+H97+H106+H116+H119+H132+H147+H138+H150)</f>
        <v>1703000</v>
      </c>
      <c r="I154" s="145">
        <f t="shared" si="15"/>
        <v>1.0978177547595953</v>
      </c>
    </row>
  </sheetData>
  <mergeCells count="10">
    <mergeCell ref="A154:D154"/>
    <mergeCell ref="A1:G1"/>
    <mergeCell ref="E4:E5"/>
    <mergeCell ref="F4:F5"/>
    <mergeCell ref="I4:I5"/>
    <mergeCell ref="A4:A5"/>
    <mergeCell ref="B4:B5"/>
    <mergeCell ref="C4:C5"/>
    <mergeCell ref="D4:D5"/>
    <mergeCell ref="G4:H4"/>
  </mergeCells>
  <printOptions horizontalCentered="1"/>
  <pageMargins left="0.7480314960629921" right="0.5511811023622047" top="1.0236220472440944" bottom="0.5905511811023623" header="0.5118110236220472" footer="0.5118110236220472"/>
  <pageSetup horizontalDpi="300" verticalDpi="300" orientation="landscape" paperSize="9" scale="95" r:id="rId1"/>
  <headerFooter alignWithMargins="0">
    <oddHeader>&amp;R&amp;9Z&amp;"Arial CE,Kursywa"&amp;8ałącznik nr &amp;A
do uchwały Rady Gminy 
nr XVI/84/2007 z dnia 21.12.2007 r.</oddHeader>
  </headerFooter>
  <rowBreaks count="2" manualBreakCount="2">
    <brk id="53" max="255" man="1"/>
    <brk id="13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F6" sqref="F6"/>
    </sheetView>
  </sheetViews>
  <sheetFormatPr defaultColWidth="9.00390625" defaultRowHeight="12.75"/>
  <cols>
    <col min="1" max="1" width="4.00390625" style="2" customWidth="1"/>
    <col min="2" max="2" width="6.875" style="2" customWidth="1"/>
    <col min="3" max="3" width="9.00390625" style="2" customWidth="1"/>
    <col min="4" max="4" width="6.875" style="2" customWidth="1"/>
    <col min="5" max="5" width="48.875" style="2" customWidth="1"/>
    <col min="6" max="6" width="15.25390625" style="2" customWidth="1"/>
    <col min="7" max="16384" width="9.125" style="2" customWidth="1"/>
  </cols>
  <sheetData>
    <row r="1" spans="1:6" ht="19.5" customHeight="1">
      <c r="A1" s="564" t="s">
        <v>655</v>
      </c>
      <c r="B1" s="564"/>
      <c r="C1" s="564"/>
      <c r="D1" s="564"/>
      <c r="E1" s="564"/>
      <c r="F1" s="564"/>
    </row>
    <row r="2" spans="5:6" ht="19.5" customHeight="1">
      <c r="E2" s="7"/>
      <c r="F2" s="7"/>
    </row>
    <row r="3" ht="19.5" customHeight="1">
      <c r="F3" s="12" t="s">
        <v>47</v>
      </c>
    </row>
    <row r="4" spans="1:6" ht="19.5" customHeight="1">
      <c r="A4" s="18" t="s">
        <v>68</v>
      </c>
      <c r="B4" s="18" t="s">
        <v>2</v>
      </c>
      <c r="C4" s="18" t="s">
        <v>3</v>
      </c>
      <c r="D4" s="18" t="s">
        <v>4</v>
      </c>
      <c r="E4" s="18" t="s">
        <v>49</v>
      </c>
      <c r="F4" s="18" t="s">
        <v>48</v>
      </c>
    </row>
    <row r="5" spans="1:6" ht="7.5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</row>
    <row r="6" spans="1:6" ht="30" customHeight="1">
      <c r="A6" s="366" t="s">
        <v>13</v>
      </c>
      <c r="B6" s="367">
        <v>921</v>
      </c>
      <c r="C6" s="367">
        <v>92109</v>
      </c>
      <c r="D6" s="367">
        <v>2480</v>
      </c>
      <c r="E6" s="366" t="s">
        <v>545</v>
      </c>
      <c r="F6" s="501">
        <f>SUM(2!J310)</f>
        <v>120697</v>
      </c>
    </row>
    <row r="7" spans="1:6" ht="30" customHeight="1">
      <c r="A7" s="366" t="s">
        <v>14</v>
      </c>
      <c r="B7" s="367">
        <v>921</v>
      </c>
      <c r="C7" s="367">
        <v>92116</v>
      </c>
      <c r="D7" s="367">
        <v>2480</v>
      </c>
      <c r="E7" s="366" t="s">
        <v>546</v>
      </c>
      <c r="F7" s="501">
        <f>SUM(2!J316)</f>
        <v>58908</v>
      </c>
    </row>
    <row r="8" spans="1:6" ht="30" customHeight="1" hidden="1">
      <c r="A8" s="364"/>
      <c r="B8" s="364"/>
      <c r="C8" s="364"/>
      <c r="D8" s="364"/>
      <c r="E8" s="364"/>
      <c r="F8" s="502"/>
    </row>
    <row r="9" spans="1:6" ht="30" customHeight="1" hidden="1">
      <c r="A9" s="28"/>
      <c r="B9" s="28"/>
      <c r="C9" s="28"/>
      <c r="D9" s="28"/>
      <c r="E9" s="28"/>
      <c r="F9" s="503"/>
    </row>
    <row r="10" spans="1:6" ht="30" customHeight="1">
      <c r="A10" s="625" t="s">
        <v>121</v>
      </c>
      <c r="B10" s="626"/>
      <c r="C10" s="626"/>
      <c r="D10" s="626"/>
      <c r="E10" s="627"/>
      <c r="F10" s="496">
        <f>SUM(F6:F7)</f>
        <v>179605</v>
      </c>
    </row>
    <row r="13" spans="1:7" ht="27.75" customHeight="1">
      <c r="A13" s="628" t="s">
        <v>159</v>
      </c>
      <c r="B13" s="628"/>
      <c r="C13" s="628"/>
      <c r="D13" s="628"/>
      <c r="E13" s="628"/>
      <c r="F13" s="628"/>
      <c r="G13" s="71"/>
    </row>
    <row r="14" spans="1:7" ht="12.75">
      <c r="A14" s="68"/>
      <c r="B14"/>
      <c r="C14"/>
      <c r="D14"/>
      <c r="E14"/>
      <c r="F14"/>
      <c r="G14"/>
    </row>
  </sheetData>
  <mergeCells count="3">
    <mergeCell ref="A1:F1"/>
    <mergeCell ref="A10:E10"/>
    <mergeCell ref="A13:F13"/>
  </mergeCells>
  <printOptions horizontalCentered="1"/>
  <pageMargins left="0.5511811023622047" right="0.5118110236220472" top="2.204724409448819" bottom="0.984251968503937" header="0.5118110236220472" footer="0.5118110236220472"/>
  <pageSetup horizontalDpi="300" verticalDpi="300" orientation="portrait" paperSize="9" scale="95" r:id="rId1"/>
  <headerFooter alignWithMargins="0">
    <oddHeader>&amp;R&amp;"Arial CE,Kursywa"&amp;8Załącznik nr &amp;A
do uchwały Rady Gminy
nr XVI/84/2007 z dnia 21.12.2007 r.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" sqref="A1:C1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525" t="s">
        <v>44</v>
      </c>
      <c r="B1" s="525"/>
      <c r="C1" s="525"/>
      <c r="D1" s="7"/>
      <c r="E1" s="7"/>
      <c r="F1" s="7"/>
      <c r="G1" s="7"/>
      <c r="H1" s="7"/>
      <c r="I1" s="7"/>
      <c r="J1" s="7"/>
    </row>
    <row r="2" spans="1:7" ht="19.5" customHeight="1">
      <c r="A2" s="525" t="s">
        <v>50</v>
      </c>
      <c r="B2" s="525"/>
      <c r="C2" s="525"/>
      <c r="D2" s="7"/>
      <c r="E2" s="7"/>
      <c r="F2" s="7"/>
      <c r="G2" s="7"/>
    </row>
    <row r="4" ht="12.75">
      <c r="C4" s="10" t="s">
        <v>47</v>
      </c>
    </row>
    <row r="5" spans="1:10" ht="19.5" customHeight="1">
      <c r="A5" s="18" t="s">
        <v>68</v>
      </c>
      <c r="B5" s="18" t="s">
        <v>0</v>
      </c>
      <c r="C5" s="18" t="s">
        <v>652</v>
      </c>
      <c r="D5" s="8"/>
      <c r="E5" s="8"/>
      <c r="F5" s="8"/>
      <c r="G5" s="8"/>
      <c r="H5" s="8"/>
      <c r="I5" s="9"/>
      <c r="J5" s="9"/>
    </row>
    <row r="6" spans="1:10" ht="19.5" customHeight="1">
      <c r="A6" s="27" t="s">
        <v>11</v>
      </c>
      <c r="B6" s="35" t="s">
        <v>69</v>
      </c>
      <c r="C6" s="497">
        <v>200</v>
      </c>
      <c r="D6" s="8"/>
      <c r="E6" s="8"/>
      <c r="F6" s="8"/>
      <c r="G6" s="8"/>
      <c r="H6" s="8"/>
      <c r="I6" s="9"/>
      <c r="J6" s="9"/>
    </row>
    <row r="7" spans="1:10" ht="19.5" customHeight="1">
      <c r="A7" s="372" t="s">
        <v>17</v>
      </c>
      <c r="B7" s="373" t="s">
        <v>10</v>
      </c>
      <c r="C7" s="498">
        <f>SUM(C8:C10)</f>
        <v>5800</v>
      </c>
      <c r="D7" s="8"/>
      <c r="E7" s="8"/>
      <c r="F7" s="8"/>
      <c r="G7" s="8"/>
      <c r="H7" s="8"/>
      <c r="I7" s="9"/>
      <c r="J7" s="9"/>
    </row>
    <row r="8" spans="1:8" s="281" customFormat="1" ht="19.5" customHeight="1">
      <c r="A8" s="368" t="s">
        <v>13</v>
      </c>
      <c r="B8" s="369" t="s">
        <v>547</v>
      </c>
      <c r="C8" s="499" t="s">
        <v>53</v>
      </c>
      <c r="D8" s="353"/>
      <c r="E8" s="353"/>
      <c r="F8" s="353"/>
      <c r="G8" s="353"/>
      <c r="H8" s="353"/>
    </row>
    <row r="9" spans="1:8" s="281" customFormat="1" ht="19.5" customHeight="1">
      <c r="A9" s="368" t="s">
        <v>14</v>
      </c>
      <c r="B9" s="369" t="s">
        <v>548</v>
      </c>
      <c r="C9" s="499" t="s">
        <v>53</v>
      </c>
      <c r="D9" s="353"/>
      <c r="E9" s="353"/>
      <c r="F9" s="353"/>
      <c r="G9" s="353"/>
      <c r="H9" s="353"/>
    </row>
    <row r="10" spans="1:8" s="281" customFormat="1" ht="19.5" customHeight="1">
      <c r="A10" s="368" t="s">
        <v>15</v>
      </c>
      <c r="B10" s="369" t="s">
        <v>549</v>
      </c>
      <c r="C10" s="499">
        <v>5800</v>
      </c>
      <c r="D10" s="353"/>
      <c r="E10" s="353"/>
      <c r="F10" s="353"/>
      <c r="G10" s="353"/>
      <c r="H10" s="353"/>
    </row>
    <row r="11" spans="1:10" ht="19.5" customHeight="1">
      <c r="A11" s="372" t="s">
        <v>18</v>
      </c>
      <c r="B11" s="373" t="s">
        <v>9</v>
      </c>
      <c r="C11" s="498">
        <f>SUM(C12+C15)</f>
        <v>5800</v>
      </c>
      <c r="D11" s="8"/>
      <c r="E11" s="8"/>
      <c r="F11" s="8"/>
      <c r="G11" s="8"/>
      <c r="H11" s="8"/>
      <c r="I11" s="9"/>
      <c r="J11" s="9"/>
    </row>
    <row r="12" spans="1:10" ht="19.5" customHeight="1">
      <c r="A12" s="365" t="s">
        <v>13</v>
      </c>
      <c r="B12" s="370" t="s">
        <v>42</v>
      </c>
      <c r="C12" s="500">
        <f>SUM(C13:C14)</f>
        <v>800</v>
      </c>
      <c r="D12" s="8"/>
      <c r="E12" s="8"/>
      <c r="F12" s="8"/>
      <c r="G12" s="8"/>
      <c r="H12" s="8"/>
      <c r="I12" s="9"/>
      <c r="J12" s="9"/>
    </row>
    <row r="13" spans="1:8" s="281" customFormat="1" ht="19.5" customHeight="1">
      <c r="A13" s="368"/>
      <c r="B13" s="369" t="s">
        <v>550</v>
      </c>
      <c r="C13" s="499">
        <v>600</v>
      </c>
      <c r="D13" s="353"/>
      <c r="E13" s="353"/>
      <c r="F13" s="353"/>
      <c r="G13" s="353"/>
      <c r="H13" s="353"/>
    </row>
    <row r="14" spans="1:8" s="281" customFormat="1" ht="19.5" customHeight="1">
      <c r="A14" s="368"/>
      <c r="B14" s="369" t="s">
        <v>551</v>
      </c>
      <c r="C14" s="499">
        <v>200</v>
      </c>
      <c r="D14" s="353"/>
      <c r="E14" s="353"/>
      <c r="F14" s="353"/>
      <c r="G14" s="353"/>
      <c r="H14" s="353"/>
    </row>
    <row r="15" spans="1:10" ht="19.5" customHeight="1">
      <c r="A15" s="365" t="s">
        <v>14</v>
      </c>
      <c r="B15" s="370" t="s">
        <v>45</v>
      </c>
      <c r="C15" s="500">
        <f>SUM(C16)</f>
        <v>5000</v>
      </c>
      <c r="D15" s="8"/>
      <c r="E15" s="8"/>
      <c r="F15" s="8"/>
      <c r="G15" s="8"/>
      <c r="H15" s="8"/>
      <c r="I15" s="9"/>
      <c r="J15" s="9"/>
    </row>
    <row r="16" spans="1:8" s="281" customFormat="1" ht="24">
      <c r="A16" s="368"/>
      <c r="B16" s="371" t="s">
        <v>552</v>
      </c>
      <c r="C16" s="499">
        <v>5000</v>
      </c>
      <c r="D16" s="353"/>
      <c r="E16" s="353"/>
      <c r="F16" s="353"/>
      <c r="G16" s="353"/>
      <c r="H16" s="353"/>
    </row>
    <row r="17" spans="1:10" ht="19.5" customHeight="1">
      <c r="A17" s="27" t="s">
        <v>43</v>
      </c>
      <c r="B17" s="35" t="s">
        <v>71</v>
      </c>
      <c r="C17" s="497">
        <f>SUM(C6+C7-C11)</f>
        <v>200</v>
      </c>
      <c r="D17" s="8"/>
      <c r="E17" s="8"/>
      <c r="F17" s="8"/>
      <c r="G17" s="8"/>
      <c r="H17" s="8"/>
      <c r="I17" s="9"/>
      <c r="J17" s="9"/>
    </row>
    <row r="19" spans="1:10" ht="15">
      <c r="A19" s="8"/>
      <c r="B19" s="8"/>
      <c r="C19" s="8"/>
      <c r="D19" s="8"/>
      <c r="E19" s="8"/>
      <c r="F19" s="8"/>
      <c r="G19" s="8"/>
      <c r="H19" s="8"/>
      <c r="I19" s="9"/>
      <c r="J19" s="9"/>
    </row>
    <row r="20" spans="1:10" ht="15">
      <c r="A20" s="8"/>
      <c r="B20" s="8"/>
      <c r="C20" s="8"/>
      <c r="D20" s="8"/>
      <c r="E20" s="8"/>
      <c r="F20" s="8"/>
      <c r="G20" s="8"/>
      <c r="H20" s="8"/>
      <c r="I20" s="9"/>
      <c r="J20" s="9"/>
    </row>
    <row r="21" spans="1:10" ht="15">
      <c r="A21" s="8"/>
      <c r="B21" s="8"/>
      <c r="C21" s="8"/>
      <c r="D21" s="8"/>
      <c r="E21" s="8"/>
      <c r="F21" s="8"/>
      <c r="G21" s="8"/>
      <c r="H21" s="8"/>
      <c r="I21" s="9"/>
      <c r="J21" s="9"/>
    </row>
    <row r="22" spans="1:10" ht="15">
      <c r="A22" s="8"/>
      <c r="B22" s="8"/>
      <c r="C22" s="8"/>
      <c r="D22" s="8"/>
      <c r="E22" s="8"/>
      <c r="F22" s="8"/>
      <c r="G22" s="8"/>
      <c r="H22" s="8"/>
      <c r="I22" s="9"/>
      <c r="J22" s="9"/>
    </row>
    <row r="23" spans="1:10" ht="15">
      <c r="A23" s="8"/>
      <c r="B23" s="8"/>
      <c r="C23" s="8"/>
      <c r="D23" s="8"/>
      <c r="E23" s="8"/>
      <c r="F23" s="8"/>
      <c r="G23" s="8"/>
      <c r="H23" s="8"/>
      <c r="I23" s="9"/>
      <c r="J23" s="9"/>
    </row>
    <row r="24" spans="1:10" ht="15">
      <c r="A24" s="8"/>
      <c r="B24" s="8"/>
      <c r="C24" s="8"/>
      <c r="D24" s="8"/>
      <c r="E24" s="8"/>
      <c r="F24" s="8"/>
      <c r="G24" s="8"/>
      <c r="H24" s="8"/>
      <c r="I24" s="9"/>
      <c r="J24" s="9"/>
    </row>
    <row r="25" spans="1:10" ht="15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ht="15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ht="15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ht="15">
      <c r="A28" s="9"/>
      <c r="B28" s="9"/>
      <c r="C28" s="9"/>
      <c r="D28" s="9"/>
      <c r="E28" s="9"/>
      <c r="F28" s="9"/>
      <c r="G28" s="9"/>
      <c r="H28" s="9"/>
      <c r="I28" s="9"/>
      <c r="J28" s="9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300" verticalDpi="300" orientation="portrait" paperSize="9" r:id="rId1"/>
  <headerFooter alignWithMargins="0">
    <oddHeader>&amp;R&amp;"Arial CE,Kursywa"&amp;8Załącznik nr &amp;A
 do uchwały Rady Gminy
nr xvi/84/2007 z dnia 21.12.2007 r.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F21" sqref="F21"/>
    </sheetView>
  </sheetViews>
  <sheetFormatPr defaultColWidth="9.00390625" defaultRowHeight="12.75"/>
  <cols>
    <col min="1" max="1" width="5.375" style="0" customWidth="1"/>
    <col min="3" max="4" width="10.125" style="0" customWidth="1"/>
    <col min="5" max="5" width="43.625" style="0" customWidth="1"/>
    <col min="6" max="6" width="15.125" style="0" customWidth="1"/>
  </cols>
  <sheetData>
    <row r="1" spans="1:6" ht="18">
      <c r="A1" s="525" t="s">
        <v>651</v>
      </c>
      <c r="B1" s="525"/>
      <c r="C1" s="525"/>
      <c r="D1" s="525"/>
      <c r="E1" s="525"/>
      <c r="F1" s="525"/>
    </row>
    <row r="2" spans="1:6" ht="15" customHeight="1">
      <c r="A2" s="7"/>
      <c r="B2" s="7"/>
      <c r="C2" s="7"/>
      <c r="D2" s="7"/>
      <c r="E2" s="7"/>
      <c r="F2" s="7"/>
    </row>
    <row r="3" spans="1:6" ht="12.75">
      <c r="A3" s="2"/>
      <c r="B3" s="2"/>
      <c r="C3" s="2"/>
      <c r="D3" s="2"/>
      <c r="E3" s="2"/>
      <c r="F3" s="11" t="s">
        <v>47</v>
      </c>
    </row>
    <row r="4" spans="1:6" s="1" customFormat="1" ht="19.5" customHeight="1">
      <c r="A4" s="22" t="s">
        <v>68</v>
      </c>
      <c r="B4" s="22" t="s">
        <v>2</v>
      </c>
      <c r="C4" s="22" t="s">
        <v>3</v>
      </c>
      <c r="D4" s="22" t="s">
        <v>4</v>
      </c>
      <c r="E4" s="22" t="s">
        <v>51</v>
      </c>
      <c r="F4" s="22" t="s">
        <v>8</v>
      </c>
    </row>
    <row r="5" spans="1:6" ht="7.5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</row>
    <row r="6" spans="1:6" ht="21" customHeight="1">
      <c r="A6" s="368">
        <v>1</v>
      </c>
      <c r="B6" s="375">
        <v>750</v>
      </c>
      <c r="C6" s="375">
        <v>75095</v>
      </c>
      <c r="D6" s="376">
        <v>4210</v>
      </c>
      <c r="E6" s="374" t="s">
        <v>636</v>
      </c>
      <c r="F6" s="492">
        <v>1400</v>
      </c>
    </row>
    <row r="7" spans="1:6" ht="21" customHeight="1">
      <c r="A7" s="368">
        <v>2</v>
      </c>
      <c r="B7" s="375">
        <v>750</v>
      </c>
      <c r="C7" s="375">
        <v>75095</v>
      </c>
      <c r="D7" s="376">
        <v>4210</v>
      </c>
      <c r="E7" s="374" t="s">
        <v>637</v>
      </c>
      <c r="F7" s="492">
        <v>1000</v>
      </c>
    </row>
    <row r="8" spans="1:6" ht="21" customHeight="1">
      <c r="A8" s="368">
        <v>3</v>
      </c>
      <c r="B8" s="375">
        <v>750</v>
      </c>
      <c r="C8" s="375">
        <v>75095</v>
      </c>
      <c r="D8" s="376">
        <v>4210</v>
      </c>
      <c r="E8" s="374" t="s">
        <v>638</v>
      </c>
      <c r="F8" s="492">
        <v>1200</v>
      </c>
    </row>
    <row r="9" spans="1:6" ht="21" customHeight="1">
      <c r="A9" s="368">
        <v>4</v>
      </c>
      <c r="B9" s="375">
        <v>750</v>
      </c>
      <c r="C9" s="375">
        <v>75095</v>
      </c>
      <c r="D9" s="376">
        <v>4210</v>
      </c>
      <c r="E9" s="374" t="s">
        <v>639</v>
      </c>
      <c r="F9" s="492">
        <v>1400</v>
      </c>
    </row>
    <row r="10" spans="1:6" ht="21" customHeight="1">
      <c r="A10" s="368">
        <v>5</v>
      </c>
      <c r="B10" s="375">
        <v>750</v>
      </c>
      <c r="C10" s="375">
        <v>75095</v>
      </c>
      <c r="D10" s="376">
        <v>4210</v>
      </c>
      <c r="E10" s="374" t="s">
        <v>640</v>
      </c>
      <c r="F10" s="492">
        <v>800</v>
      </c>
    </row>
    <row r="11" spans="1:6" ht="21" customHeight="1">
      <c r="A11" s="368">
        <v>6</v>
      </c>
      <c r="B11" s="375">
        <v>750</v>
      </c>
      <c r="C11" s="375">
        <v>75095</v>
      </c>
      <c r="D11" s="376">
        <v>4210</v>
      </c>
      <c r="E11" s="374" t="s">
        <v>641</v>
      </c>
      <c r="F11" s="492">
        <v>1000</v>
      </c>
    </row>
    <row r="12" spans="1:6" ht="21" customHeight="1">
      <c r="A12" s="368">
        <v>7</v>
      </c>
      <c r="B12" s="375">
        <v>750</v>
      </c>
      <c r="C12" s="375">
        <v>75095</v>
      </c>
      <c r="D12" s="376">
        <v>4210</v>
      </c>
      <c r="E12" s="374" t="s">
        <v>642</v>
      </c>
      <c r="F12" s="492">
        <v>1400</v>
      </c>
    </row>
    <row r="13" spans="1:6" ht="21" customHeight="1">
      <c r="A13" s="368">
        <v>8</v>
      </c>
      <c r="B13" s="375">
        <v>750</v>
      </c>
      <c r="C13" s="375">
        <v>75095</v>
      </c>
      <c r="D13" s="376">
        <v>4210</v>
      </c>
      <c r="E13" s="374" t="s">
        <v>643</v>
      </c>
      <c r="F13" s="492">
        <v>1000</v>
      </c>
    </row>
    <row r="14" spans="1:6" ht="21" customHeight="1">
      <c r="A14" s="368">
        <v>9</v>
      </c>
      <c r="B14" s="375">
        <v>750</v>
      </c>
      <c r="C14" s="375">
        <v>75095</v>
      </c>
      <c r="D14" s="376">
        <v>4210</v>
      </c>
      <c r="E14" s="374" t="s">
        <v>644</v>
      </c>
      <c r="F14" s="492">
        <v>800</v>
      </c>
    </row>
    <row r="15" spans="1:6" ht="21" customHeight="1">
      <c r="A15" s="368">
        <v>10</v>
      </c>
      <c r="B15" s="375">
        <v>750</v>
      </c>
      <c r="C15" s="375">
        <v>75095</v>
      </c>
      <c r="D15" s="376">
        <v>4210</v>
      </c>
      <c r="E15" s="374" t="s">
        <v>645</v>
      </c>
      <c r="F15" s="492">
        <v>600</v>
      </c>
    </row>
    <row r="16" spans="1:6" ht="21" customHeight="1">
      <c r="A16" s="368">
        <v>11</v>
      </c>
      <c r="B16" s="375">
        <v>750</v>
      </c>
      <c r="C16" s="375">
        <v>75095</v>
      </c>
      <c r="D16" s="376">
        <v>4210</v>
      </c>
      <c r="E16" s="374" t="s">
        <v>646</v>
      </c>
      <c r="F16" s="492">
        <v>800</v>
      </c>
    </row>
    <row r="17" spans="1:6" ht="21" customHeight="1">
      <c r="A17" s="368">
        <v>12</v>
      </c>
      <c r="B17" s="375">
        <v>750</v>
      </c>
      <c r="C17" s="375">
        <v>75095</v>
      </c>
      <c r="D17" s="376">
        <v>4210</v>
      </c>
      <c r="E17" s="374" t="s">
        <v>647</v>
      </c>
      <c r="F17" s="492">
        <v>800</v>
      </c>
    </row>
    <row r="18" spans="1:6" ht="21" customHeight="1">
      <c r="A18" s="368">
        <v>13</v>
      </c>
      <c r="B18" s="375">
        <v>750</v>
      </c>
      <c r="C18" s="375">
        <v>75095</v>
      </c>
      <c r="D18" s="376">
        <v>4210</v>
      </c>
      <c r="E18" s="374" t="s">
        <v>648</v>
      </c>
      <c r="F18" s="492">
        <v>600</v>
      </c>
    </row>
    <row r="19" spans="1:6" ht="21" customHeight="1">
      <c r="A19" s="368">
        <v>14</v>
      </c>
      <c r="B19" s="375">
        <v>750</v>
      </c>
      <c r="C19" s="375">
        <v>75095</v>
      </c>
      <c r="D19" s="376">
        <v>4210</v>
      </c>
      <c r="E19" s="374" t="s">
        <v>649</v>
      </c>
      <c r="F19" s="492">
        <v>800</v>
      </c>
    </row>
    <row r="20" spans="1:6" ht="21" customHeight="1">
      <c r="A20" s="368">
        <v>15</v>
      </c>
      <c r="B20" s="375">
        <v>750</v>
      </c>
      <c r="C20" s="375">
        <v>75095</v>
      </c>
      <c r="D20" s="376">
        <v>4210</v>
      </c>
      <c r="E20" s="374" t="s">
        <v>650</v>
      </c>
      <c r="F20" s="492">
        <v>1000</v>
      </c>
    </row>
    <row r="21" spans="1:6" ht="19.5" customHeight="1">
      <c r="A21" s="629" t="s">
        <v>121</v>
      </c>
      <c r="B21" s="630"/>
      <c r="C21" s="630"/>
      <c r="D21" s="630"/>
      <c r="E21" s="631"/>
      <c r="F21" s="496">
        <f>SUM(F6:F20)</f>
        <v>14600</v>
      </c>
    </row>
    <row r="23" ht="12.75">
      <c r="A23" s="68"/>
    </row>
  </sheetData>
  <mergeCells count="2">
    <mergeCell ref="A1:F1"/>
    <mergeCell ref="A21:E21"/>
  </mergeCells>
  <printOptions horizontalCentered="1"/>
  <pageMargins left="0.7874015748031497" right="0.5905511811023623" top="2.204724409448819" bottom="0.984251968503937" header="0.5118110236220472" footer="0.5118110236220472"/>
  <pageSetup horizontalDpi="300" verticalDpi="300" orientation="portrait" paperSize="9" scale="95" r:id="rId1"/>
  <headerFooter alignWithMargins="0">
    <oddHeader>&amp;R&amp;"Arial CE,Kursywa"&amp;8Załącznik nr &amp;A
do uchwały Rady Gminy
nr XVI/84/2007 z dnia 21.12.2007 r.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4">
      <selection activeCell="H22" sqref="H22"/>
    </sheetView>
  </sheetViews>
  <sheetFormatPr defaultColWidth="9.00390625" defaultRowHeight="12.75"/>
  <cols>
    <col min="1" max="1" width="5.75390625" style="0" customWidth="1"/>
    <col min="2" max="2" width="38.875" style="0" customWidth="1"/>
    <col min="3" max="3" width="15.625" style="0" bestFit="1" customWidth="1"/>
    <col min="4" max="4" width="13.625" style="0" customWidth="1"/>
    <col min="5" max="5" width="12.75390625" style="0" customWidth="1"/>
    <col min="6" max="6" width="13.00390625" style="0" customWidth="1"/>
    <col min="7" max="7" width="12.875" style="0" customWidth="1"/>
    <col min="8" max="8" width="12.125" style="0" customWidth="1"/>
    <col min="9" max="9" width="12.25390625" style="0" customWidth="1"/>
  </cols>
  <sheetData>
    <row r="1" spans="1:9" ht="18">
      <c r="A1" s="525" t="s">
        <v>653</v>
      </c>
      <c r="B1" s="525"/>
      <c r="C1" s="525"/>
      <c r="D1" s="525"/>
      <c r="E1" s="525"/>
      <c r="F1" s="525"/>
      <c r="G1" s="532"/>
      <c r="H1" s="532"/>
      <c r="I1" s="532"/>
    </row>
    <row r="2" spans="1:6" ht="18">
      <c r="A2" s="7"/>
      <c r="B2" s="7"/>
      <c r="C2" s="7"/>
      <c r="D2" s="7"/>
      <c r="E2" s="7"/>
      <c r="F2" s="7"/>
    </row>
    <row r="3" spans="2:8" ht="13.5" thickBot="1">
      <c r="B3" s="2"/>
      <c r="C3" s="2"/>
      <c r="D3" s="2"/>
      <c r="E3" s="2"/>
      <c r="H3" s="10" t="s">
        <v>47</v>
      </c>
    </row>
    <row r="4" spans="1:9" ht="15.75" customHeight="1" thickBot="1">
      <c r="A4" s="72"/>
      <c r="B4" s="44"/>
      <c r="C4" s="44" t="s">
        <v>134</v>
      </c>
      <c r="D4" s="605" t="s">
        <v>160</v>
      </c>
      <c r="E4" s="632"/>
      <c r="F4" s="632"/>
      <c r="G4" s="632"/>
      <c r="H4" s="633"/>
      <c r="I4" s="507"/>
    </row>
    <row r="5" spans="1:9" ht="15.75" customHeight="1">
      <c r="A5" s="73"/>
      <c r="B5" s="45" t="s">
        <v>161</v>
      </c>
      <c r="C5" s="45" t="s">
        <v>162</v>
      </c>
      <c r="D5" s="73"/>
      <c r="E5" s="73"/>
      <c r="F5" s="73"/>
      <c r="G5" s="73"/>
      <c r="H5" s="73"/>
      <c r="I5" s="508"/>
    </row>
    <row r="6" spans="1:9" ht="15.75" customHeight="1">
      <c r="A6" s="45" t="s">
        <v>132</v>
      </c>
      <c r="B6" s="45" t="s">
        <v>163</v>
      </c>
      <c r="C6" s="45" t="s">
        <v>164</v>
      </c>
      <c r="D6" s="45">
        <v>2008</v>
      </c>
      <c r="E6" s="45">
        <v>2009</v>
      </c>
      <c r="F6" s="45">
        <v>2010</v>
      </c>
      <c r="G6" s="45">
        <v>2011</v>
      </c>
      <c r="H6" s="45">
        <v>2012</v>
      </c>
      <c r="I6" s="509"/>
    </row>
    <row r="7" spans="1:9" ht="15.75" customHeight="1">
      <c r="A7" s="73"/>
      <c r="B7" s="74"/>
      <c r="C7" s="45" t="s">
        <v>574</v>
      </c>
      <c r="D7" s="73"/>
      <c r="E7" s="73"/>
      <c r="F7" s="73"/>
      <c r="G7" s="73"/>
      <c r="H7" s="73"/>
      <c r="I7" s="508"/>
    </row>
    <row r="8" spans="1:9" ht="15.75" customHeight="1" thickBot="1">
      <c r="A8" s="73"/>
      <c r="B8" s="75"/>
      <c r="C8" s="45"/>
      <c r="D8" s="76"/>
      <c r="E8" s="76"/>
      <c r="F8" s="76"/>
      <c r="G8" s="76"/>
      <c r="H8" s="76"/>
      <c r="I8" s="510"/>
    </row>
    <row r="9" spans="1:9" ht="7.5" customHeight="1" thickBot="1">
      <c r="A9" s="49">
        <v>1</v>
      </c>
      <c r="B9" s="49">
        <v>2</v>
      </c>
      <c r="C9" s="49">
        <v>3</v>
      </c>
      <c r="D9" s="49">
        <v>4</v>
      </c>
      <c r="E9" s="49">
        <v>5</v>
      </c>
      <c r="F9" s="49">
        <v>6</v>
      </c>
      <c r="G9" s="49">
        <v>6</v>
      </c>
      <c r="H9" s="49">
        <v>6</v>
      </c>
      <c r="I9" s="511"/>
    </row>
    <row r="10" spans="1:9" ht="19.5" customHeight="1">
      <c r="A10" s="77" t="s">
        <v>13</v>
      </c>
      <c r="B10" s="78" t="s">
        <v>165</v>
      </c>
      <c r="C10" s="395"/>
      <c r="D10" s="395"/>
      <c r="E10" s="395"/>
      <c r="F10" s="395"/>
      <c r="G10" s="395"/>
      <c r="H10" s="395"/>
      <c r="I10" s="512"/>
    </row>
    <row r="11" spans="1:9" ht="19.5" customHeight="1">
      <c r="A11" s="80" t="s">
        <v>14</v>
      </c>
      <c r="B11" s="81" t="s">
        <v>21</v>
      </c>
      <c r="C11" s="396">
        <v>2530945</v>
      </c>
      <c r="D11" s="396">
        <v>3033945</v>
      </c>
      <c r="E11" s="396">
        <f>SUM(D11-150000-300000-90000-60000-120000)</f>
        <v>2313945</v>
      </c>
      <c r="F11" s="396">
        <f>SUM(E11-156000-240000-77013-60000-180000)</f>
        <v>1600932</v>
      </c>
      <c r="G11" s="396">
        <f>SUM(F11-180000-212803-60000-300000)</f>
        <v>848129</v>
      </c>
      <c r="H11" s="396">
        <f>SUM(G11-678129-170000)</f>
        <v>0</v>
      </c>
      <c r="I11" s="512"/>
    </row>
    <row r="12" spans="1:9" ht="19.5" customHeight="1">
      <c r="A12" s="80" t="s">
        <v>15</v>
      </c>
      <c r="B12" s="81" t="s">
        <v>22</v>
      </c>
      <c r="C12" s="396">
        <v>305000</v>
      </c>
      <c r="D12" s="396">
        <f>SUM(C12-305000)</f>
        <v>0</v>
      </c>
      <c r="E12" s="396"/>
      <c r="F12" s="396"/>
      <c r="G12" s="396"/>
      <c r="H12" s="396"/>
      <c r="I12" s="512"/>
    </row>
    <row r="13" spans="1:9" ht="19.5" customHeight="1">
      <c r="A13" s="80" t="s">
        <v>1</v>
      </c>
      <c r="B13" s="81" t="s">
        <v>166</v>
      </c>
      <c r="C13" s="396"/>
      <c r="D13" s="396"/>
      <c r="E13" s="396"/>
      <c r="F13" s="396"/>
      <c r="G13" s="396"/>
      <c r="H13" s="396"/>
      <c r="I13" s="512"/>
    </row>
    <row r="14" spans="1:9" ht="19.5" customHeight="1">
      <c r="A14" s="77" t="s">
        <v>20</v>
      </c>
      <c r="B14" s="81" t="s">
        <v>167</v>
      </c>
      <c r="C14" s="396"/>
      <c r="D14" s="396"/>
      <c r="E14" s="396"/>
      <c r="F14" s="396"/>
      <c r="G14" s="396"/>
      <c r="H14" s="396"/>
      <c r="I14" s="512"/>
    </row>
    <row r="15" spans="1:9" ht="19.5" customHeight="1">
      <c r="A15" s="77"/>
      <c r="B15" s="81" t="s">
        <v>168</v>
      </c>
      <c r="C15" s="396"/>
      <c r="D15" s="396"/>
      <c r="E15" s="396"/>
      <c r="F15" s="396"/>
      <c r="G15" s="396"/>
      <c r="H15" s="396"/>
      <c r="I15" s="512"/>
    </row>
    <row r="16" spans="1:9" ht="19.5" customHeight="1">
      <c r="A16" s="77"/>
      <c r="B16" s="81" t="s">
        <v>169</v>
      </c>
      <c r="C16" s="396"/>
      <c r="D16" s="396"/>
      <c r="E16" s="396"/>
      <c r="F16" s="396"/>
      <c r="G16" s="396"/>
      <c r="H16" s="396"/>
      <c r="I16" s="512"/>
    </row>
    <row r="17" spans="1:9" ht="19.5" customHeight="1">
      <c r="A17" s="77"/>
      <c r="B17" s="82" t="s">
        <v>170</v>
      </c>
      <c r="C17" s="396"/>
      <c r="D17" s="396"/>
      <c r="E17" s="396"/>
      <c r="F17" s="396"/>
      <c r="G17" s="396"/>
      <c r="H17" s="396"/>
      <c r="I17" s="512"/>
    </row>
    <row r="18" spans="1:9" ht="19.5" customHeight="1">
      <c r="A18" s="77"/>
      <c r="B18" s="82" t="s">
        <v>171</v>
      </c>
      <c r="C18" s="396"/>
      <c r="D18" s="396"/>
      <c r="E18" s="396"/>
      <c r="F18" s="396"/>
      <c r="G18" s="396"/>
      <c r="H18" s="396"/>
      <c r="I18" s="512"/>
    </row>
    <row r="19" spans="1:9" ht="19.5" customHeight="1">
      <c r="A19" s="77"/>
      <c r="B19" s="82" t="s">
        <v>172</v>
      </c>
      <c r="C19" s="396"/>
      <c r="D19" s="396"/>
      <c r="E19" s="396"/>
      <c r="F19" s="396"/>
      <c r="G19" s="396"/>
      <c r="H19" s="396"/>
      <c r="I19" s="512"/>
    </row>
    <row r="20" spans="1:9" ht="19.5" customHeight="1">
      <c r="A20" s="83"/>
      <c r="B20" s="82" t="s">
        <v>173</v>
      </c>
      <c r="C20" s="396"/>
      <c r="D20" s="396"/>
      <c r="E20" s="396"/>
      <c r="F20" s="396"/>
      <c r="G20" s="396"/>
      <c r="H20" s="396"/>
      <c r="I20" s="512"/>
    </row>
    <row r="21" spans="1:9" ht="19.5" customHeight="1">
      <c r="A21" s="84" t="s">
        <v>23</v>
      </c>
      <c r="B21" s="85" t="s">
        <v>117</v>
      </c>
      <c r="C21" s="397">
        <f>SUM(1!E154)</f>
        <v>8241432.569999999</v>
      </c>
      <c r="D21" s="397">
        <f>SUM(1!F154)</f>
        <v>9047591</v>
      </c>
      <c r="E21" s="397">
        <f>SUM('12a'!E6)</f>
        <v>9138066.91</v>
      </c>
      <c r="F21" s="397">
        <f>SUM('12a'!F6)</f>
        <v>9229447.5791</v>
      </c>
      <c r="G21" s="397">
        <f>SUM('12a'!G6)</f>
        <v>9321742.054891001</v>
      </c>
      <c r="H21" s="397">
        <f>SUM('12a'!H6)</f>
        <v>9414959.47543991</v>
      </c>
      <c r="I21" s="512"/>
    </row>
    <row r="22" spans="1:9" ht="32.25" customHeight="1">
      <c r="A22" s="80" t="s">
        <v>26</v>
      </c>
      <c r="B22" s="93" t="s">
        <v>174</v>
      </c>
      <c r="C22" s="396">
        <f aca="true" t="shared" si="0" ref="C22:H22">SUM(C11:C12)</f>
        <v>2835945</v>
      </c>
      <c r="D22" s="396">
        <f t="shared" si="0"/>
        <v>3033945</v>
      </c>
      <c r="E22" s="396">
        <f t="shared" si="0"/>
        <v>2313945</v>
      </c>
      <c r="F22" s="396">
        <f t="shared" si="0"/>
        <v>1600932</v>
      </c>
      <c r="G22" s="396">
        <f t="shared" si="0"/>
        <v>848129</v>
      </c>
      <c r="H22" s="396">
        <f t="shared" si="0"/>
        <v>0</v>
      </c>
      <c r="I22" s="512"/>
    </row>
    <row r="23" spans="1:9" ht="19.5" customHeight="1" thickBot="1">
      <c r="A23" s="86" t="s">
        <v>33</v>
      </c>
      <c r="B23" s="87" t="s">
        <v>175</v>
      </c>
      <c r="C23" s="377">
        <f aca="true" t="shared" si="1" ref="C23:H23">SUM(C22/C21)</f>
        <v>0.3441082573827332</v>
      </c>
      <c r="D23" s="377">
        <f t="shared" si="1"/>
        <v>0.33533180268648305</v>
      </c>
      <c r="E23" s="377">
        <f t="shared" si="1"/>
        <v>0.2532204045767925</v>
      </c>
      <c r="F23" s="377">
        <f t="shared" si="1"/>
        <v>0.1734591356935919</v>
      </c>
      <c r="G23" s="377">
        <f t="shared" si="1"/>
        <v>0.09098395932925406</v>
      </c>
      <c r="H23" s="377">
        <f t="shared" si="1"/>
        <v>0</v>
      </c>
      <c r="I23" s="513"/>
    </row>
    <row r="24" spans="1:6" ht="12.75">
      <c r="A24" s="2"/>
      <c r="B24" s="2"/>
      <c r="C24" s="2"/>
      <c r="D24" s="2"/>
      <c r="E24" s="2"/>
      <c r="F24" s="2"/>
    </row>
    <row r="25" spans="1:6" ht="12.75">
      <c r="A25" s="2"/>
      <c r="B25" s="2"/>
      <c r="C25" s="2"/>
      <c r="D25" s="2"/>
      <c r="E25" s="2"/>
      <c r="F25" s="2"/>
    </row>
    <row r="26" spans="1:6" ht="12.75">
      <c r="A26" s="2"/>
      <c r="B26" s="2"/>
      <c r="C26" s="2"/>
      <c r="D26" s="2"/>
      <c r="E26" s="2"/>
      <c r="F26" s="2"/>
    </row>
    <row r="27" spans="1:6" ht="12.75">
      <c r="A27" s="2"/>
      <c r="B27" s="2"/>
      <c r="C27" s="2"/>
      <c r="D27" s="2"/>
      <c r="E27" s="2"/>
      <c r="F27" s="2"/>
    </row>
    <row r="28" spans="1:6" ht="12.75">
      <c r="A28" s="2"/>
      <c r="B28" s="2"/>
      <c r="C28" s="2"/>
      <c r="D28" s="2"/>
      <c r="E28" s="2"/>
      <c r="F28" s="2"/>
    </row>
    <row r="29" spans="1:6" ht="12.75">
      <c r="A29" s="2"/>
      <c r="B29" s="2"/>
      <c r="C29" s="2"/>
      <c r="D29" s="2"/>
      <c r="E29" s="2"/>
      <c r="F29" s="2"/>
    </row>
    <row r="30" spans="1:6" ht="12.75">
      <c r="A30" s="2"/>
      <c r="B30" s="2"/>
      <c r="C30" s="2"/>
      <c r="D30" s="2"/>
      <c r="E30" s="2"/>
      <c r="F30" s="2"/>
    </row>
  </sheetData>
  <mergeCells count="2">
    <mergeCell ref="A1:I1"/>
    <mergeCell ref="D4:H4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&amp;R&amp;"Arial CE,Kursywa"&amp;8Załącznik nr &amp;A
do uchwały Rady Gminy
nr XVI/84/2007 z dnia 21.12.2007 r.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31"/>
  <sheetViews>
    <sheetView zoomScale="75" zoomScaleNormal="75" workbookViewId="0" topLeftCell="B25">
      <selection activeCell="B37" sqref="B37"/>
    </sheetView>
  </sheetViews>
  <sheetFormatPr defaultColWidth="9.00390625" defaultRowHeight="12.75"/>
  <cols>
    <col min="1" max="1" width="6.875" style="2" customWidth="1"/>
    <col min="2" max="2" width="68.25390625" style="2" customWidth="1"/>
    <col min="3" max="3" width="16.75390625" style="2" customWidth="1"/>
    <col min="4" max="4" width="16.25390625" style="2" bestFit="1" customWidth="1"/>
    <col min="5" max="5" width="14.625" style="2" customWidth="1"/>
    <col min="6" max="6" width="15.625" style="2" customWidth="1"/>
    <col min="7" max="7" width="14.625" style="2" customWidth="1"/>
    <col min="8" max="8" width="13.00390625" style="2" customWidth="1"/>
    <col min="9" max="9" width="14.25390625" style="2" customWidth="1"/>
    <col min="10" max="16384" width="9.125" style="2" customWidth="1"/>
  </cols>
  <sheetData>
    <row r="1" spans="1:9" ht="18">
      <c r="A1" s="564" t="s">
        <v>176</v>
      </c>
      <c r="B1" s="564"/>
      <c r="C1" s="564"/>
      <c r="D1" s="564"/>
      <c r="E1" s="564"/>
      <c r="F1" s="564"/>
      <c r="G1" s="564"/>
      <c r="H1" s="634"/>
      <c r="I1" s="634"/>
    </row>
    <row r="2" spans="7:8" ht="13.5" thickBot="1">
      <c r="G2" s="10"/>
      <c r="H2" s="10" t="s">
        <v>47</v>
      </c>
    </row>
    <row r="3" spans="1:9" ht="24.75" customHeight="1" thickBot="1">
      <c r="A3" s="637" t="s">
        <v>132</v>
      </c>
      <c r="B3" s="637" t="s">
        <v>0</v>
      </c>
      <c r="C3" s="635" t="s">
        <v>654</v>
      </c>
      <c r="D3" s="637" t="s">
        <v>652</v>
      </c>
      <c r="E3" s="605" t="s">
        <v>177</v>
      </c>
      <c r="F3" s="639"/>
      <c r="G3" s="639"/>
      <c r="H3" s="640"/>
      <c r="I3" s="508"/>
    </row>
    <row r="4" spans="1:9" ht="24.75" customHeight="1" thickBot="1">
      <c r="A4" s="638"/>
      <c r="B4" s="638"/>
      <c r="C4" s="636"/>
      <c r="D4" s="638"/>
      <c r="E4" s="88">
        <v>2009</v>
      </c>
      <c r="F4" s="88">
        <v>2010</v>
      </c>
      <c r="G4" s="88">
        <v>2011</v>
      </c>
      <c r="H4" s="88">
        <v>2012</v>
      </c>
      <c r="I4" s="509"/>
    </row>
    <row r="5" spans="1:9" ht="7.5" customHeight="1" thickBo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7</v>
      </c>
      <c r="I5" s="511"/>
    </row>
    <row r="6" spans="1:9" ht="15.75" customHeight="1">
      <c r="A6" s="379" t="s">
        <v>11</v>
      </c>
      <c r="B6" s="90" t="s">
        <v>178</v>
      </c>
      <c r="C6" s="517">
        <f aca="true" t="shared" si="0" ref="C6:H6">SUM(C7+C11+C12)</f>
        <v>8241432.569999999</v>
      </c>
      <c r="D6" s="517">
        <f t="shared" si="0"/>
        <v>9047591</v>
      </c>
      <c r="E6" s="517">
        <f t="shared" si="0"/>
        <v>9138066.91</v>
      </c>
      <c r="F6" s="517">
        <f t="shared" si="0"/>
        <v>9229447.5791</v>
      </c>
      <c r="G6" s="517">
        <f t="shared" si="0"/>
        <v>9321742.054891001</v>
      </c>
      <c r="H6" s="517">
        <f t="shared" si="0"/>
        <v>9414959.47543991</v>
      </c>
      <c r="I6" s="508"/>
    </row>
    <row r="7" spans="1:9" ht="15.75" customHeight="1">
      <c r="A7" s="89" t="s">
        <v>179</v>
      </c>
      <c r="B7" s="81" t="s">
        <v>180</v>
      </c>
      <c r="C7" s="515">
        <f>SUM(1!E154-'12a'!C11-'12a'!C12)</f>
        <v>2824641.079999999</v>
      </c>
      <c r="D7" s="515">
        <f>SUM(1!F154-'12a'!D11-'12a'!D12)</f>
        <v>2879382</v>
      </c>
      <c r="E7" s="515">
        <f aca="true" t="shared" si="1" ref="E7:H12">SUM(D7*1.01)</f>
        <v>2908175.82</v>
      </c>
      <c r="F7" s="515">
        <f t="shared" si="1"/>
        <v>2937257.5782</v>
      </c>
      <c r="G7" s="515">
        <f t="shared" si="1"/>
        <v>2966630.153982</v>
      </c>
      <c r="H7" s="515">
        <f t="shared" si="1"/>
        <v>2996296.45552182</v>
      </c>
      <c r="I7" s="508"/>
    </row>
    <row r="8" spans="1:9" ht="15.75" customHeight="1">
      <c r="A8" s="89" t="s">
        <v>13</v>
      </c>
      <c r="B8" s="81" t="s">
        <v>181</v>
      </c>
      <c r="C8" s="515">
        <f>SUM(1!E91+1!E92+1!E93+1!E111+1!E118)</f>
        <v>79000</v>
      </c>
      <c r="D8" s="515">
        <f>SUM(1!F91+1!F92+1!F93+1!F111+1!F118)</f>
        <v>87000</v>
      </c>
      <c r="E8" s="515">
        <f t="shared" si="1"/>
        <v>87870</v>
      </c>
      <c r="F8" s="515">
        <f t="shared" si="1"/>
        <v>88748.7</v>
      </c>
      <c r="G8" s="515">
        <f t="shared" si="1"/>
        <v>89636.18699999999</v>
      </c>
      <c r="H8" s="515">
        <f t="shared" si="1"/>
        <v>90532.54887</v>
      </c>
      <c r="I8" s="508"/>
    </row>
    <row r="9" spans="1:9" ht="15.75" customHeight="1">
      <c r="A9" s="89" t="s">
        <v>14</v>
      </c>
      <c r="B9" s="81" t="s">
        <v>182</v>
      </c>
      <c r="C9" s="515">
        <f>SUM(1!E31+1!E33+1!E35+1!E36+1!E52)</f>
        <v>262846.39</v>
      </c>
      <c r="D9" s="515">
        <f>SUM(1!F31+1!F33+1!F35+1!F36+1!F52)</f>
        <v>202500</v>
      </c>
      <c r="E9" s="515">
        <f t="shared" si="1"/>
        <v>204525</v>
      </c>
      <c r="F9" s="515">
        <f t="shared" si="1"/>
        <v>206570.25</v>
      </c>
      <c r="G9" s="515">
        <f t="shared" si="1"/>
        <v>208635.9525</v>
      </c>
      <c r="H9" s="515">
        <f t="shared" si="1"/>
        <v>210722.31202500002</v>
      </c>
      <c r="I9" s="508"/>
    </row>
    <row r="10" spans="1:9" ht="15.75" customHeight="1">
      <c r="A10" s="89" t="s">
        <v>15</v>
      </c>
      <c r="B10" s="79" t="s">
        <v>183</v>
      </c>
      <c r="C10" s="516">
        <f>SUM(1!E95+1!E96)</f>
        <v>612483</v>
      </c>
      <c r="D10" s="516">
        <f>SUM(1!F95+1!F96)</f>
        <v>618392</v>
      </c>
      <c r="E10" s="516">
        <f t="shared" si="1"/>
        <v>624575.92</v>
      </c>
      <c r="F10" s="516">
        <f t="shared" si="1"/>
        <v>630821.6792</v>
      </c>
      <c r="G10" s="516">
        <f t="shared" si="1"/>
        <v>637129.895992</v>
      </c>
      <c r="H10" s="516">
        <f t="shared" si="1"/>
        <v>643501.19495192</v>
      </c>
      <c r="I10" s="508"/>
    </row>
    <row r="11" spans="1:9" ht="15.75" customHeight="1">
      <c r="A11" s="89" t="s">
        <v>184</v>
      </c>
      <c r="B11" s="91" t="s">
        <v>185</v>
      </c>
      <c r="C11" s="515">
        <f>SUM(1!E99+1!E101+1!E105)</f>
        <v>2817481</v>
      </c>
      <c r="D11" s="515">
        <f>SUM(1!F99+1!F101+1!F105)</f>
        <v>3226660</v>
      </c>
      <c r="E11" s="515">
        <f t="shared" si="1"/>
        <v>3258926.6</v>
      </c>
      <c r="F11" s="515">
        <f t="shared" si="1"/>
        <v>3291515.866</v>
      </c>
      <c r="G11" s="515">
        <f t="shared" si="1"/>
        <v>3324431.02466</v>
      </c>
      <c r="H11" s="515">
        <f t="shared" si="1"/>
        <v>3357675.3349066</v>
      </c>
      <c r="I11" s="508"/>
    </row>
    <row r="12" spans="1:9" ht="15.75" customHeight="1">
      <c r="A12" s="89" t="s">
        <v>186</v>
      </c>
      <c r="B12" s="81" t="s">
        <v>187</v>
      </c>
      <c r="C12" s="515">
        <f>SUM(1!E9+1!E10+1!E11+1!E12+1!E14+1!E16+1!E17+1!E19+1!E28+1!E42+1!E45+1!E56+1!E58+1!E61+1!E66+1!E108+1!E113+1!E115+1!E121+1!E124+1!E126+1!E127+1!E129+1!E131+1!E137)</f>
        <v>2599310.49</v>
      </c>
      <c r="D12" s="515">
        <f>SUM(1!F9+1!F10+1!F11+1!F12+1!F14+1!F16+1!F17+1!F19+1!F28+1!F42+1!F45+1!F56+1!F58+1!F61+1!F66+1!F108+1!F113+1!F115+1!F121+1!F124+1!F126+1!F127+1!F129+1!F131+1!F137)</f>
        <v>2941549</v>
      </c>
      <c r="E12" s="515">
        <f t="shared" si="1"/>
        <v>2970964.49</v>
      </c>
      <c r="F12" s="515">
        <f t="shared" si="1"/>
        <v>3000674.1349000004</v>
      </c>
      <c r="G12" s="515">
        <f t="shared" si="1"/>
        <v>3030680.8762490004</v>
      </c>
      <c r="H12" s="515">
        <f t="shared" si="1"/>
        <v>3060987.6850114902</v>
      </c>
      <c r="I12" s="508"/>
    </row>
    <row r="13" spans="1:9" ht="15.75" customHeight="1">
      <c r="A13" s="89" t="s">
        <v>17</v>
      </c>
      <c r="B13" s="92" t="s">
        <v>188</v>
      </c>
      <c r="C13" s="518">
        <f>SUM(2!E383)</f>
        <v>8159490.57</v>
      </c>
      <c r="D13" s="518">
        <f>SUM(2!F383)</f>
        <v>9245591</v>
      </c>
      <c r="E13" s="518">
        <f>SUM(E6-E16-E20)</f>
        <v>8418066.91</v>
      </c>
      <c r="F13" s="518">
        <f>SUM(F6-F16-F20)</f>
        <v>8516434.5791</v>
      </c>
      <c r="G13" s="518">
        <f>SUM(G6-G16-G20)</f>
        <v>8568939.054891001</v>
      </c>
      <c r="H13" s="518">
        <f>SUM(H6-H16-H20)</f>
        <v>8566830.47543991</v>
      </c>
      <c r="I13" s="508"/>
    </row>
    <row r="14" spans="1:9" ht="15.75" customHeight="1">
      <c r="A14" s="89" t="s">
        <v>18</v>
      </c>
      <c r="B14" s="92" t="s">
        <v>189</v>
      </c>
      <c r="C14" s="518">
        <f aca="true" t="shared" si="2" ref="C14:H14">SUM(C15+C19+C23+C24)</f>
        <v>1241468.48</v>
      </c>
      <c r="D14" s="518">
        <f t="shared" si="2"/>
        <v>752000</v>
      </c>
      <c r="E14" s="518">
        <f t="shared" si="2"/>
        <v>875000</v>
      </c>
      <c r="F14" s="518">
        <f t="shared" si="2"/>
        <v>827013</v>
      </c>
      <c r="G14" s="518">
        <f t="shared" si="2"/>
        <v>808803</v>
      </c>
      <c r="H14" s="518">
        <f t="shared" si="2"/>
        <v>870129</v>
      </c>
      <c r="I14" s="508"/>
    </row>
    <row r="15" spans="1:9" ht="15.75" customHeight="1">
      <c r="A15" s="89" t="s">
        <v>179</v>
      </c>
      <c r="B15" s="93" t="s">
        <v>190</v>
      </c>
      <c r="C15" s="515">
        <f aca="true" t="shared" si="3" ref="C15:H15">SUM(C16:C18)</f>
        <v>1241468.48</v>
      </c>
      <c r="D15" s="515">
        <f t="shared" si="3"/>
        <v>752000</v>
      </c>
      <c r="E15" s="515">
        <f t="shared" si="3"/>
        <v>690000</v>
      </c>
      <c r="F15" s="515">
        <f t="shared" si="3"/>
        <v>618013</v>
      </c>
      <c r="G15" s="515">
        <f t="shared" si="3"/>
        <v>487803</v>
      </c>
      <c r="H15" s="515">
        <f t="shared" si="3"/>
        <v>693129</v>
      </c>
      <c r="I15" s="508"/>
    </row>
    <row r="16" spans="1:9" ht="15.75" customHeight="1">
      <c r="A16" s="89" t="s">
        <v>13</v>
      </c>
      <c r="B16" s="81" t="s">
        <v>191</v>
      </c>
      <c r="C16" s="515">
        <f>SUM(5!D25+5!D26)</f>
        <v>861000</v>
      </c>
      <c r="D16" s="515">
        <f>SUM(5!E25+5!E26)</f>
        <v>602000</v>
      </c>
      <c r="E16" s="515">
        <v>570000</v>
      </c>
      <c r="F16" s="515">
        <v>533013</v>
      </c>
      <c r="G16" s="515">
        <v>452803</v>
      </c>
      <c r="H16" s="515">
        <v>678129</v>
      </c>
      <c r="I16" s="508"/>
    </row>
    <row r="17" spans="1:9" ht="38.25">
      <c r="A17" s="89" t="s">
        <v>14</v>
      </c>
      <c r="B17" s="93" t="s">
        <v>192</v>
      </c>
      <c r="C17" s="515">
        <f>SUM(5!D27)</f>
        <v>231491</v>
      </c>
      <c r="D17" s="515">
        <f>SUM(5!E27)</f>
        <v>0</v>
      </c>
      <c r="E17" s="515">
        <v>0</v>
      </c>
      <c r="F17" s="515">
        <v>0</v>
      </c>
      <c r="G17" s="515">
        <v>0</v>
      </c>
      <c r="H17" s="515">
        <v>0</v>
      </c>
      <c r="I17" s="508"/>
    </row>
    <row r="18" spans="1:9" ht="15.75" customHeight="1">
      <c r="A18" s="89" t="s">
        <v>15</v>
      </c>
      <c r="B18" s="81" t="s">
        <v>193</v>
      </c>
      <c r="C18" s="515">
        <f>SUM(2!E137+2!E138)</f>
        <v>148977.48</v>
      </c>
      <c r="D18" s="515">
        <f>SUM(2!F137+2!F138)</f>
        <v>150000</v>
      </c>
      <c r="E18" s="519">
        <v>120000</v>
      </c>
      <c r="F18" s="519">
        <v>85000</v>
      </c>
      <c r="G18" s="519">
        <v>35000</v>
      </c>
      <c r="H18" s="519">
        <v>15000</v>
      </c>
      <c r="I18" s="508"/>
    </row>
    <row r="19" spans="1:9" ht="15.75" customHeight="1">
      <c r="A19" s="89" t="s">
        <v>184</v>
      </c>
      <c r="B19" s="93" t="s">
        <v>194</v>
      </c>
      <c r="C19" s="515">
        <f aca="true" t="shared" si="4" ref="C19:H19">SUM(C20:C22)</f>
        <v>0</v>
      </c>
      <c r="D19" s="515">
        <f t="shared" si="4"/>
        <v>0</v>
      </c>
      <c r="E19" s="515">
        <f t="shared" si="4"/>
        <v>185000</v>
      </c>
      <c r="F19" s="515">
        <f t="shared" si="4"/>
        <v>209000</v>
      </c>
      <c r="G19" s="515">
        <f t="shared" si="4"/>
        <v>321000</v>
      </c>
      <c r="H19" s="515">
        <f t="shared" si="4"/>
        <v>177000</v>
      </c>
      <c r="I19" s="508"/>
    </row>
    <row r="20" spans="1:9" ht="15.75" customHeight="1">
      <c r="A20" s="89" t="s">
        <v>13</v>
      </c>
      <c r="B20" s="81" t="s">
        <v>191</v>
      </c>
      <c r="C20" s="515">
        <v>0</v>
      </c>
      <c r="D20" s="515">
        <v>0</v>
      </c>
      <c r="E20" s="515">
        <v>150000</v>
      </c>
      <c r="F20" s="515">
        <v>180000</v>
      </c>
      <c r="G20" s="515">
        <v>300000</v>
      </c>
      <c r="H20" s="515">
        <v>170000</v>
      </c>
      <c r="I20" s="508"/>
    </row>
    <row r="21" spans="1:9" ht="38.25">
      <c r="A21" s="89" t="s">
        <v>14</v>
      </c>
      <c r="B21" s="93" t="s">
        <v>192</v>
      </c>
      <c r="C21" s="515">
        <v>0</v>
      </c>
      <c r="D21" s="515">
        <v>0</v>
      </c>
      <c r="E21" s="515">
        <v>0</v>
      </c>
      <c r="F21" s="515">
        <v>0</v>
      </c>
      <c r="G21" s="515">
        <v>0</v>
      </c>
      <c r="H21" s="515">
        <v>0</v>
      </c>
      <c r="I21" s="508"/>
    </row>
    <row r="22" spans="1:9" ht="16.5" customHeight="1">
      <c r="A22" s="89" t="s">
        <v>15</v>
      </c>
      <c r="B22" s="81" t="s">
        <v>193</v>
      </c>
      <c r="C22" s="515">
        <v>0</v>
      </c>
      <c r="D22" s="515">
        <v>0</v>
      </c>
      <c r="E22" s="515">
        <v>35000</v>
      </c>
      <c r="F22" s="515">
        <v>29000</v>
      </c>
      <c r="G22" s="515">
        <v>21000</v>
      </c>
      <c r="H22" s="515">
        <v>7000</v>
      </c>
      <c r="I22" s="508"/>
    </row>
    <row r="23" spans="1:9" ht="16.5" customHeight="1">
      <c r="A23" s="89" t="s">
        <v>186</v>
      </c>
      <c r="B23" s="81" t="s">
        <v>195</v>
      </c>
      <c r="C23" s="515">
        <v>0</v>
      </c>
      <c r="D23" s="515">
        <v>0</v>
      </c>
      <c r="E23" s="515">
        <v>0</v>
      </c>
      <c r="F23" s="515">
        <v>0</v>
      </c>
      <c r="G23" s="515">
        <v>0</v>
      </c>
      <c r="H23" s="515">
        <v>0</v>
      </c>
      <c r="I23" s="508"/>
    </row>
    <row r="24" spans="1:9" ht="16.5" customHeight="1">
      <c r="A24" s="89" t="s">
        <v>196</v>
      </c>
      <c r="B24" s="81" t="s">
        <v>25</v>
      </c>
      <c r="C24" s="515">
        <v>0</v>
      </c>
      <c r="D24" s="515">
        <v>0</v>
      </c>
      <c r="E24" s="515">
        <v>0</v>
      </c>
      <c r="F24" s="515">
        <v>0</v>
      </c>
      <c r="G24" s="515">
        <v>0</v>
      </c>
      <c r="H24" s="515">
        <v>0</v>
      </c>
      <c r="I24" s="508"/>
    </row>
    <row r="25" spans="1:9" ht="16.5" customHeight="1">
      <c r="A25" s="89" t="s">
        <v>43</v>
      </c>
      <c r="B25" s="92" t="s">
        <v>197</v>
      </c>
      <c r="C25" s="515">
        <f aca="true" t="shared" si="5" ref="C25:H25">SUM(C6-C13)</f>
        <v>81941.99999999907</v>
      </c>
      <c r="D25" s="515">
        <f t="shared" si="5"/>
        <v>-198000</v>
      </c>
      <c r="E25" s="515">
        <f t="shared" si="5"/>
        <v>720000</v>
      </c>
      <c r="F25" s="515">
        <f t="shared" si="5"/>
        <v>713013</v>
      </c>
      <c r="G25" s="515">
        <f t="shared" si="5"/>
        <v>752803</v>
      </c>
      <c r="H25" s="515">
        <f t="shared" si="5"/>
        <v>848129</v>
      </c>
      <c r="I25" s="508"/>
    </row>
    <row r="26" spans="1:9" ht="16.5" customHeight="1">
      <c r="A26" s="89" t="s">
        <v>198</v>
      </c>
      <c r="B26" s="92" t="s">
        <v>199</v>
      </c>
      <c r="C26" s="515">
        <f>SUM('12'!C22)</f>
        <v>2835945</v>
      </c>
      <c r="D26" s="515">
        <f>SUM(C26+800000-D16)</f>
        <v>3033945</v>
      </c>
      <c r="E26" s="515">
        <f>SUM(D26-E16-E20)</f>
        <v>2313945</v>
      </c>
      <c r="F26" s="515">
        <f>SUM(E26-F16-F20)</f>
        <v>1600932</v>
      </c>
      <c r="G26" s="515">
        <f>SUM(F26-G16-G20)</f>
        <v>848129</v>
      </c>
      <c r="H26" s="515">
        <f>SUM(G26-H16-H20)</f>
        <v>0</v>
      </c>
      <c r="I26" s="508"/>
    </row>
    <row r="27" spans="1:9" ht="25.5">
      <c r="A27" s="89" t="s">
        <v>13</v>
      </c>
      <c r="B27" s="93" t="s">
        <v>200</v>
      </c>
      <c r="C27" s="515">
        <v>0</v>
      </c>
      <c r="D27" s="515">
        <v>0</v>
      </c>
      <c r="E27" s="515">
        <v>0</v>
      </c>
      <c r="F27" s="515">
        <v>0</v>
      </c>
      <c r="G27" s="515">
        <v>0</v>
      </c>
      <c r="H27" s="515">
        <v>0</v>
      </c>
      <c r="I27" s="508"/>
    </row>
    <row r="28" spans="1:9" ht="20.25" customHeight="1">
      <c r="A28" s="89" t="s">
        <v>201</v>
      </c>
      <c r="B28" s="92" t="s">
        <v>205</v>
      </c>
      <c r="C28" s="378">
        <f aca="true" t="shared" si="6" ref="C28:H28">SUM(C26/C6)</f>
        <v>0.3441082573827332</v>
      </c>
      <c r="D28" s="378">
        <f t="shared" si="6"/>
        <v>0.33533180268648305</v>
      </c>
      <c r="E28" s="378">
        <f t="shared" si="6"/>
        <v>0.2532204045767925</v>
      </c>
      <c r="F28" s="378">
        <f t="shared" si="6"/>
        <v>0.1734591356935919</v>
      </c>
      <c r="G28" s="378">
        <f t="shared" si="6"/>
        <v>0.09098395932925406</v>
      </c>
      <c r="H28" s="378">
        <f t="shared" si="6"/>
        <v>0</v>
      </c>
      <c r="I28" s="514"/>
    </row>
    <row r="29" spans="1:9" ht="12.75">
      <c r="A29" s="89" t="s">
        <v>202</v>
      </c>
      <c r="B29" s="94" t="s">
        <v>206</v>
      </c>
      <c r="C29" s="329">
        <f aca="true" t="shared" si="7" ref="C29:H29">SUM(C15/C6)</f>
        <v>0.15063746132184883</v>
      </c>
      <c r="D29" s="329">
        <f t="shared" si="7"/>
        <v>0.08311604713343032</v>
      </c>
      <c r="E29" s="329">
        <f t="shared" si="7"/>
        <v>0.07550831119926654</v>
      </c>
      <c r="F29" s="329">
        <f t="shared" si="7"/>
        <v>0.0669609957371105</v>
      </c>
      <c r="G29" s="329">
        <f t="shared" si="7"/>
        <v>0.05232959645606755</v>
      </c>
      <c r="H29" s="329">
        <f t="shared" si="7"/>
        <v>0.07361996637458855</v>
      </c>
      <c r="I29" s="514"/>
    </row>
    <row r="30" spans="1:9" ht="18.75" customHeight="1">
      <c r="A30" s="89" t="s">
        <v>203</v>
      </c>
      <c r="B30" s="94" t="s">
        <v>207</v>
      </c>
      <c r="C30" s="329">
        <f aca="true" t="shared" si="8" ref="C30:H30">SUM((C26-C27)/C6)</f>
        <v>0.3441082573827332</v>
      </c>
      <c r="D30" s="329">
        <f t="shared" si="8"/>
        <v>0.33533180268648305</v>
      </c>
      <c r="E30" s="329">
        <f t="shared" si="8"/>
        <v>0.2532204045767925</v>
      </c>
      <c r="F30" s="329">
        <f t="shared" si="8"/>
        <v>0.1734591356935919</v>
      </c>
      <c r="G30" s="329">
        <f t="shared" si="8"/>
        <v>0.09098395932925406</v>
      </c>
      <c r="H30" s="329">
        <f t="shared" si="8"/>
        <v>0</v>
      </c>
      <c r="I30" s="514"/>
    </row>
    <row r="31" spans="1:9" ht="26.25" thickBot="1">
      <c r="A31" s="95" t="s">
        <v>204</v>
      </c>
      <c r="B31" s="96" t="s">
        <v>208</v>
      </c>
      <c r="C31" s="330">
        <f>SUM((C15-10000)/C6)</f>
        <v>0.14942408004194835</v>
      </c>
      <c r="D31" s="330">
        <f>SUM((D15-D17)/D6)</f>
        <v>0.08311604713343032</v>
      </c>
      <c r="E31" s="330">
        <f>SUM((E15-E17)/E6)</f>
        <v>0.07550831119926654</v>
      </c>
      <c r="F31" s="330">
        <f>SUM((F15-F17)/F6)</f>
        <v>0.0669609957371105</v>
      </c>
      <c r="G31" s="330">
        <f>SUM((G15-G17)/G6)</f>
        <v>0.05232959645606755</v>
      </c>
      <c r="H31" s="330">
        <f>SUM((H15-H17)/H6)</f>
        <v>0.07361996637458855</v>
      </c>
      <c r="I31" s="514"/>
    </row>
  </sheetData>
  <mergeCells count="6">
    <mergeCell ref="A1:I1"/>
    <mergeCell ref="C3:C4"/>
    <mergeCell ref="B3:B4"/>
    <mergeCell ref="A3:A4"/>
    <mergeCell ref="D3:D4"/>
    <mergeCell ref="E3:H3"/>
  </mergeCells>
  <printOptions horizontalCentered="1" verticalCentered="1"/>
  <pageMargins left="0.1968503937007874" right="0.3937007874015748" top="0.5905511811023623" bottom="0.3937007874015748" header="0.5118110236220472" footer="0.5118110236220472"/>
  <pageSetup horizontalDpi="300" verticalDpi="300" orientation="landscape" paperSize="9" scale="80" r:id="rId1"/>
  <headerFooter alignWithMargins="0">
    <oddHeader>&amp;R&amp;"Arial CE,Kursywa"&amp;8Załącznik nr &amp;A
do uchwały Rady Gminy
nr XVI/84/2007 z dnia 21.12.2007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83"/>
  <sheetViews>
    <sheetView showGridLines="0" workbookViewId="0" topLeftCell="C358">
      <selection activeCell="D366" sqref="D366"/>
    </sheetView>
  </sheetViews>
  <sheetFormatPr defaultColWidth="9.00390625" defaultRowHeight="12.75"/>
  <cols>
    <col min="1" max="1" width="4.625" style="2" customWidth="1"/>
    <col min="2" max="2" width="6.00390625" style="2" customWidth="1"/>
    <col min="3" max="3" width="4.375" style="2" bestFit="1" customWidth="1"/>
    <col min="4" max="4" width="33.00390625" style="2" customWidth="1"/>
    <col min="5" max="6" width="11.00390625" style="2" customWidth="1"/>
    <col min="7" max="7" width="11.125" style="2" customWidth="1"/>
    <col min="8" max="8" width="11.00390625" style="2" customWidth="1"/>
    <col min="9" max="9" width="9.75390625" style="2" customWidth="1"/>
    <col min="10" max="10" width="9.125" style="2" customWidth="1"/>
    <col min="11" max="11" width="9.75390625" style="2" customWidth="1"/>
    <col min="12" max="12" width="10.00390625" style="2" customWidth="1"/>
    <col min="13" max="13" width="11.00390625" style="2" customWidth="1"/>
  </cols>
  <sheetData>
    <row r="1" spans="1:13" ht="17.25" customHeight="1">
      <c r="A1" s="525" t="s">
        <v>575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</row>
    <row r="2" spans="1:8" ht="4.5" customHeight="1" hidden="1">
      <c r="A2" s="3"/>
      <c r="B2" s="3"/>
      <c r="C2" s="3"/>
      <c r="D2" s="3"/>
      <c r="E2" s="3"/>
      <c r="F2" s="3"/>
      <c r="G2" s="3"/>
      <c r="H2" s="3"/>
    </row>
    <row r="3" spans="1:13" ht="11.25" customHeight="1" thickBot="1">
      <c r="A3" s="36"/>
      <c r="B3" s="36"/>
      <c r="C3" s="36"/>
      <c r="D3" s="36"/>
      <c r="E3" s="36"/>
      <c r="F3" s="36"/>
      <c r="G3" s="36"/>
      <c r="I3" s="16"/>
      <c r="J3" s="16"/>
      <c r="K3" s="16"/>
      <c r="L3" s="16"/>
      <c r="M3" s="37" t="s">
        <v>65</v>
      </c>
    </row>
    <row r="4" spans="1:13" s="38" customFormat="1" ht="18.75" customHeight="1">
      <c r="A4" s="526" t="s">
        <v>2</v>
      </c>
      <c r="B4" s="537" t="s">
        <v>46</v>
      </c>
      <c r="C4" s="537" t="s">
        <v>4</v>
      </c>
      <c r="D4" s="537" t="s">
        <v>5</v>
      </c>
      <c r="E4" s="534" t="s">
        <v>554</v>
      </c>
      <c r="F4" s="534" t="s">
        <v>576</v>
      </c>
      <c r="G4" s="529" t="s">
        <v>6</v>
      </c>
      <c r="H4" s="530"/>
      <c r="I4" s="530"/>
      <c r="J4" s="530"/>
      <c r="K4" s="530"/>
      <c r="L4" s="530"/>
      <c r="M4" s="531"/>
    </row>
    <row r="5" spans="1:13" s="38" customFormat="1" ht="20.25" customHeight="1">
      <c r="A5" s="527"/>
      <c r="B5" s="535"/>
      <c r="C5" s="535"/>
      <c r="D5" s="535"/>
      <c r="E5" s="535"/>
      <c r="F5" s="535"/>
      <c r="G5" s="553" t="s">
        <v>42</v>
      </c>
      <c r="H5" s="550" t="s">
        <v>84</v>
      </c>
      <c r="I5" s="551"/>
      <c r="J5" s="551"/>
      <c r="K5" s="551"/>
      <c r="L5" s="552"/>
      <c r="M5" s="555" t="s">
        <v>45</v>
      </c>
    </row>
    <row r="6" spans="1:13" s="38" customFormat="1" ht="64.5" thickBot="1">
      <c r="A6" s="528"/>
      <c r="B6" s="536"/>
      <c r="C6" s="536"/>
      <c r="D6" s="536"/>
      <c r="E6" s="536"/>
      <c r="F6" s="536"/>
      <c r="G6" s="554"/>
      <c r="H6" s="199" t="s">
        <v>109</v>
      </c>
      <c r="I6" s="199" t="s">
        <v>110</v>
      </c>
      <c r="J6" s="199" t="s">
        <v>107</v>
      </c>
      <c r="K6" s="199" t="s">
        <v>122</v>
      </c>
      <c r="L6" s="199" t="s">
        <v>108</v>
      </c>
      <c r="M6" s="556"/>
    </row>
    <row r="7" spans="1:13" s="38" customFormat="1" ht="13.5" customHeight="1">
      <c r="A7" s="183" t="s">
        <v>13</v>
      </c>
      <c r="B7" s="184" t="s">
        <v>14</v>
      </c>
      <c r="C7" s="184" t="s">
        <v>15</v>
      </c>
      <c r="D7" s="185" t="s">
        <v>1</v>
      </c>
      <c r="E7" s="186" t="s">
        <v>20</v>
      </c>
      <c r="F7" s="198" t="s">
        <v>23</v>
      </c>
      <c r="G7" s="398" t="s">
        <v>26</v>
      </c>
      <c r="H7" s="398" t="s">
        <v>33</v>
      </c>
      <c r="I7" s="398" t="s">
        <v>54</v>
      </c>
      <c r="J7" s="398" t="s">
        <v>577</v>
      </c>
      <c r="K7" s="398" t="s">
        <v>578</v>
      </c>
      <c r="L7" s="398" t="s">
        <v>579</v>
      </c>
      <c r="M7" s="399" t="s">
        <v>580</v>
      </c>
    </row>
    <row r="8" spans="1:13" s="217" customFormat="1" ht="21" customHeight="1">
      <c r="A8" s="324"/>
      <c r="B8" s="325"/>
      <c r="C8" s="325"/>
      <c r="D8" s="326" t="s">
        <v>360</v>
      </c>
      <c r="E8" s="400">
        <f aca="true" t="shared" si="0" ref="E8:M8">SUM(E9+E26+E40+E47+E53+E108+E125+E135+E139+E145+E223+E235+E260+E282+E308+E317)</f>
        <v>6778513.140000001</v>
      </c>
      <c r="F8" s="400">
        <f t="shared" si="0"/>
        <v>8064912</v>
      </c>
      <c r="G8" s="482">
        <f t="shared" si="0"/>
        <v>5594406</v>
      </c>
      <c r="H8" s="482">
        <f t="shared" si="0"/>
        <v>2832436.71</v>
      </c>
      <c r="I8" s="482">
        <f t="shared" si="0"/>
        <v>573801.94</v>
      </c>
      <c r="J8" s="482">
        <f t="shared" si="0"/>
        <v>179605</v>
      </c>
      <c r="K8" s="482">
        <f t="shared" si="0"/>
        <v>150000</v>
      </c>
      <c r="L8" s="482">
        <f t="shared" si="0"/>
        <v>0</v>
      </c>
      <c r="M8" s="520">
        <f t="shared" si="0"/>
        <v>2470506</v>
      </c>
    </row>
    <row r="9" spans="1:13" s="250" customFormat="1" ht="51" customHeight="1">
      <c r="A9" s="267" t="s">
        <v>210</v>
      </c>
      <c r="B9" s="268"/>
      <c r="C9" s="268"/>
      <c r="D9" s="269" t="s">
        <v>211</v>
      </c>
      <c r="E9" s="401">
        <f>SUM(E10+E16+E18+E20+E23)</f>
        <v>734423.7000000001</v>
      </c>
      <c r="F9" s="401">
        <f>SUM(F10+F16+F18+F20+F23)</f>
        <v>1345366</v>
      </c>
      <c r="G9" s="449">
        <f>SUM(G10+G16+G18+G20+G23)</f>
        <v>42700</v>
      </c>
      <c r="H9" s="402">
        <f>SUM(H10+H16+H18+H23)</f>
        <v>0</v>
      </c>
      <c r="I9" s="402">
        <f>SUM(I10+I16+I18+I23)</f>
        <v>0</v>
      </c>
      <c r="J9" s="402">
        <f>SUM(J10+J16+J18+J23)</f>
        <v>0</v>
      </c>
      <c r="K9" s="402">
        <f>SUM(K10+K16+K18+K23)</f>
        <v>0</v>
      </c>
      <c r="L9" s="402">
        <f>SUM(L10+L16+L18+L23)</f>
        <v>0</v>
      </c>
      <c r="M9" s="521">
        <f>SUM(M10+M16+M18+M20+M23)</f>
        <v>1302666</v>
      </c>
    </row>
    <row r="10" spans="1:13" s="250" customFormat="1" ht="24">
      <c r="A10" s="270"/>
      <c r="B10" s="248" t="s">
        <v>212</v>
      </c>
      <c r="C10" s="248"/>
      <c r="D10" s="249" t="s">
        <v>213</v>
      </c>
      <c r="E10" s="403">
        <f>SUM(E11:E15)</f>
        <v>571980.91</v>
      </c>
      <c r="F10" s="403">
        <f>SUM(F11:F15)</f>
        <v>12000</v>
      </c>
      <c r="G10" s="404">
        <f>SUM(G11:G15)</f>
        <v>12000</v>
      </c>
      <c r="H10" s="404">
        <f aca="true" t="shared" si="1" ref="H10:M10">SUM(H13+H14+H15)</f>
        <v>0</v>
      </c>
      <c r="I10" s="404">
        <f t="shared" si="1"/>
        <v>0</v>
      </c>
      <c r="J10" s="404">
        <f t="shared" si="1"/>
        <v>0</v>
      </c>
      <c r="K10" s="404">
        <f t="shared" si="1"/>
        <v>0</v>
      </c>
      <c r="L10" s="404">
        <f t="shared" si="1"/>
        <v>0</v>
      </c>
      <c r="M10" s="405">
        <f t="shared" si="1"/>
        <v>0</v>
      </c>
    </row>
    <row r="11" spans="1:13" s="217" customFormat="1" ht="11.25">
      <c r="A11" s="222"/>
      <c r="B11" s="223"/>
      <c r="C11" s="215" t="s">
        <v>401</v>
      </c>
      <c r="D11" s="216" t="s">
        <v>402</v>
      </c>
      <c r="E11" s="406">
        <v>9250</v>
      </c>
      <c r="F11" s="406">
        <f>SUM(G11)</f>
        <v>12000</v>
      </c>
      <c r="G11" s="407">
        <v>12000</v>
      </c>
      <c r="H11" s="407"/>
      <c r="I11" s="407"/>
      <c r="J11" s="407"/>
      <c r="K11" s="407"/>
      <c r="L11" s="407"/>
      <c r="M11" s="408"/>
    </row>
    <row r="12" spans="1:13" s="217" customFormat="1" ht="11.25">
      <c r="A12" s="222"/>
      <c r="B12" s="207"/>
      <c r="C12" s="215" t="s">
        <v>581</v>
      </c>
      <c r="D12" s="216" t="s">
        <v>402</v>
      </c>
      <c r="E12" s="406">
        <v>150</v>
      </c>
      <c r="F12" s="406">
        <f>SUM(G12)</f>
        <v>0</v>
      </c>
      <c r="G12" s="407">
        <v>0</v>
      </c>
      <c r="H12" s="407"/>
      <c r="I12" s="407"/>
      <c r="J12" s="407"/>
      <c r="K12" s="407"/>
      <c r="L12" s="407"/>
      <c r="M12" s="408"/>
    </row>
    <row r="13" spans="1:13" s="208" customFormat="1" ht="11.25">
      <c r="A13" s="206"/>
      <c r="B13" s="207"/>
      <c r="C13" s="121" t="s">
        <v>361</v>
      </c>
      <c r="D13" s="188" t="s">
        <v>362</v>
      </c>
      <c r="E13" s="406">
        <v>93280</v>
      </c>
      <c r="F13" s="409">
        <f>SUM(G13+M13)</f>
        <v>0</v>
      </c>
      <c r="G13" s="410"/>
      <c r="H13" s="410"/>
      <c r="I13" s="410"/>
      <c r="J13" s="410"/>
      <c r="K13" s="410"/>
      <c r="L13" s="410"/>
      <c r="M13" s="411">
        <v>0</v>
      </c>
    </row>
    <row r="14" spans="1:13" s="208" customFormat="1" ht="11.25">
      <c r="A14" s="206"/>
      <c r="B14" s="207"/>
      <c r="C14" s="121" t="s">
        <v>363</v>
      </c>
      <c r="D14" s="188" t="s">
        <v>362</v>
      </c>
      <c r="E14" s="406">
        <v>309436.2</v>
      </c>
      <c r="F14" s="409">
        <f>SUM(G14+M14)</f>
        <v>0</v>
      </c>
      <c r="G14" s="410"/>
      <c r="H14" s="410"/>
      <c r="I14" s="410"/>
      <c r="J14" s="410"/>
      <c r="K14" s="410"/>
      <c r="L14" s="410"/>
      <c r="M14" s="411">
        <v>0</v>
      </c>
    </row>
    <row r="15" spans="1:13" s="208" customFormat="1" ht="11.25">
      <c r="A15" s="206"/>
      <c r="B15" s="207"/>
      <c r="C15" s="121" t="s">
        <v>364</v>
      </c>
      <c r="D15" s="188" t="s">
        <v>362</v>
      </c>
      <c r="E15" s="406">
        <v>159864.71</v>
      </c>
      <c r="F15" s="409">
        <f>SUM(G15+M15)</f>
        <v>0</v>
      </c>
      <c r="G15" s="410"/>
      <c r="H15" s="410"/>
      <c r="I15" s="410"/>
      <c r="J15" s="410"/>
      <c r="K15" s="410"/>
      <c r="L15" s="410"/>
      <c r="M15" s="411">
        <v>0</v>
      </c>
    </row>
    <row r="16" spans="1:13" s="250" customFormat="1" ht="12">
      <c r="A16" s="266"/>
      <c r="B16" s="248" t="s">
        <v>365</v>
      </c>
      <c r="C16" s="248"/>
      <c r="D16" s="256" t="s">
        <v>366</v>
      </c>
      <c r="E16" s="403">
        <f aca="true" t="shared" si="2" ref="E16:M16">SUM(E17)</f>
        <v>17307</v>
      </c>
      <c r="F16" s="403">
        <f t="shared" si="2"/>
        <v>21600</v>
      </c>
      <c r="G16" s="404">
        <f t="shared" si="2"/>
        <v>21600</v>
      </c>
      <c r="H16" s="404">
        <f t="shared" si="2"/>
        <v>0</v>
      </c>
      <c r="I16" s="404">
        <f t="shared" si="2"/>
        <v>0</v>
      </c>
      <c r="J16" s="404">
        <f t="shared" si="2"/>
        <v>0</v>
      </c>
      <c r="K16" s="404">
        <f t="shared" si="2"/>
        <v>0</v>
      </c>
      <c r="L16" s="404">
        <f t="shared" si="2"/>
        <v>0</v>
      </c>
      <c r="M16" s="405">
        <f t="shared" si="2"/>
        <v>0</v>
      </c>
    </row>
    <row r="17" spans="1:13" s="208" customFormat="1" ht="33.75">
      <c r="A17" s="210"/>
      <c r="B17" s="211"/>
      <c r="C17" s="121" t="s">
        <v>367</v>
      </c>
      <c r="D17" s="189" t="s">
        <v>368</v>
      </c>
      <c r="E17" s="406">
        <v>17307</v>
      </c>
      <c r="F17" s="409">
        <f>SUM(G17+M17)</f>
        <v>21600</v>
      </c>
      <c r="G17" s="410">
        <v>21600</v>
      </c>
      <c r="H17" s="410"/>
      <c r="I17" s="410"/>
      <c r="J17" s="410"/>
      <c r="K17" s="410"/>
      <c r="L17" s="410"/>
      <c r="M17" s="411"/>
    </row>
    <row r="18" spans="1:13" s="250" customFormat="1" ht="36">
      <c r="A18" s="266"/>
      <c r="B18" s="248" t="s">
        <v>369</v>
      </c>
      <c r="C18" s="248"/>
      <c r="D18" s="249" t="s">
        <v>370</v>
      </c>
      <c r="E18" s="403">
        <f aca="true" t="shared" si="3" ref="E18:M18">SUM(E19:E19)</f>
        <v>130085.79</v>
      </c>
      <c r="F18" s="403">
        <f>SUM(F19)</f>
        <v>0</v>
      </c>
      <c r="G18" s="404">
        <f t="shared" si="3"/>
        <v>0</v>
      </c>
      <c r="H18" s="404">
        <f t="shared" si="3"/>
        <v>0</v>
      </c>
      <c r="I18" s="404">
        <f t="shared" si="3"/>
        <v>0</v>
      </c>
      <c r="J18" s="404">
        <f t="shared" si="3"/>
        <v>0</v>
      </c>
      <c r="K18" s="404">
        <f t="shared" si="3"/>
        <v>0</v>
      </c>
      <c r="L18" s="404">
        <f t="shared" si="3"/>
        <v>0</v>
      </c>
      <c r="M18" s="405">
        <f t="shared" si="3"/>
        <v>0</v>
      </c>
    </row>
    <row r="19" spans="1:13" s="208" customFormat="1" ht="11.25">
      <c r="A19" s="206"/>
      <c r="B19" s="207"/>
      <c r="C19" s="121" t="s">
        <v>363</v>
      </c>
      <c r="D19" s="188" t="s">
        <v>362</v>
      </c>
      <c r="E19" s="406">
        <v>130085.79</v>
      </c>
      <c r="F19" s="409">
        <f>SUM(G19+M19)</f>
        <v>0</v>
      </c>
      <c r="G19" s="412"/>
      <c r="H19" s="412"/>
      <c r="I19" s="412"/>
      <c r="J19" s="412"/>
      <c r="K19" s="412"/>
      <c r="L19" s="412"/>
      <c r="M19" s="411">
        <v>0</v>
      </c>
    </row>
    <row r="20" spans="1:13" s="250" customFormat="1" ht="24">
      <c r="A20" s="266"/>
      <c r="B20" s="248" t="s">
        <v>563</v>
      </c>
      <c r="C20" s="248"/>
      <c r="D20" s="249" t="s">
        <v>564</v>
      </c>
      <c r="E20" s="403">
        <f>SUM(E21:E22)</f>
        <v>0</v>
      </c>
      <c r="F20" s="403">
        <f>SUM(F21:F22)</f>
        <v>1302666</v>
      </c>
      <c r="G20" s="404">
        <f aca="true" t="shared" si="4" ref="G20:L20">SUM(G22:G22)</f>
        <v>0</v>
      </c>
      <c r="H20" s="404">
        <f t="shared" si="4"/>
        <v>0</v>
      </c>
      <c r="I20" s="404">
        <f t="shared" si="4"/>
        <v>0</v>
      </c>
      <c r="J20" s="404">
        <f t="shared" si="4"/>
        <v>0</v>
      </c>
      <c r="K20" s="404">
        <f t="shared" si="4"/>
        <v>0</v>
      </c>
      <c r="L20" s="404">
        <f t="shared" si="4"/>
        <v>0</v>
      </c>
      <c r="M20" s="405">
        <f>SUM(M21:M22)</f>
        <v>1302666</v>
      </c>
    </row>
    <row r="21" spans="1:13" s="208" customFormat="1" ht="11.25">
      <c r="A21" s="206"/>
      <c r="B21" s="207"/>
      <c r="C21" s="121" t="s">
        <v>363</v>
      </c>
      <c r="D21" s="188" t="s">
        <v>362</v>
      </c>
      <c r="E21" s="406">
        <v>0</v>
      </c>
      <c r="F21" s="409">
        <f>SUM(G21+M21)</f>
        <v>958000</v>
      </c>
      <c r="G21" s="412"/>
      <c r="H21" s="412"/>
      <c r="I21" s="412"/>
      <c r="J21" s="412"/>
      <c r="K21" s="412"/>
      <c r="L21" s="412"/>
      <c r="M21" s="411">
        <v>958000</v>
      </c>
    </row>
    <row r="22" spans="1:13" s="208" customFormat="1" ht="11.25">
      <c r="A22" s="206"/>
      <c r="B22" s="207"/>
      <c r="C22" s="121" t="s">
        <v>364</v>
      </c>
      <c r="D22" s="188" t="s">
        <v>362</v>
      </c>
      <c r="E22" s="406">
        <v>0</v>
      </c>
      <c r="F22" s="409">
        <f>SUM(G22+M22)</f>
        <v>344666</v>
      </c>
      <c r="G22" s="412"/>
      <c r="H22" s="412"/>
      <c r="I22" s="412"/>
      <c r="J22" s="412"/>
      <c r="K22" s="412"/>
      <c r="L22" s="412"/>
      <c r="M22" s="411">
        <v>344666</v>
      </c>
    </row>
    <row r="23" spans="1:13" s="250" customFormat="1" ht="12">
      <c r="A23" s="266"/>
      <c r="B23" s="248" t="s">
        <v>355</v>
      </c>
      <c r="C23" s="248"/>
      <c r="D23" s="256" t="s">
        <v>260</v>
      </c>
      <c r="E23" s="403">
        <f aca="true" t="shared" si="5" ref="E23:M23">SUM(E24:E25)</f>
        <v>15050</v>
      </c>
      <c r="F23" s="403">
        <f t="shared" si="5"/>
        <v>9100</v>
      </c>
      <c r="G23" s="404">
        <f t="shared" si="5"/>
        <v>9100</v>
      </c>
      <c r="H23" s="404">
        <f t="shared" si="5"/>
        <v>0</v>
      </c>
      <c r="I23" s="404">
        <f t="shared" si="5"/>
        <v>0</v>
      </c>
      <c r="J23" s="404">
        <f t="shared" si="5"/>
        <v>0</v>
      </c>
      <c r="K23" s="404">
        <f t="shared" si="5"/>
        <v>0</v>
      </c>
      <c r="L23" s="404">
        <f t="shared" si="5"/>
        <v>0</v>
      </c>
      <c r="M23" s="405">
        <f t="shared" si="5"/>
        <v>0</v>
      </c>
    </row>
    <row r="24" spans="1:13" s="208" customFormat="1" ht="56.25">
      <c r="A24" s="212"/>
      <c r="B24" s="211"/>
      <c r="C24" s="108">
        <v>2900</v>
      </c>
      <c r="D24" s="191" t="s">
        <v>371</v>
      </c>
      <c r="E24" s="406">
        <v>9050</v>
      </c>
      <c r="F24" s="409">
        <f>SUM(G24+M24)</f>
        <v>9100</v>
      </c>
      <c r="G24" s="407">
        <v>9100</v>
      </c>
      <c r="H24" s="407"/>
      <c r="I24" s="407"/>
      <c r="J24" s="407"/>
      <c r="K24" s="407"/>
      <c r="L24" s="407"/>
      <c r="M24" s="408"/>
    </row>
    <row r="25" spans="1:13" s="214" customFormat="1" ht="11.25">
      <c r="A25" s="212"/>
      <c r="B25" s="213"/>
      <c r="C25" s="121" t="s">
        <v>372</v>
      </c>
      <c r="D25" s="188" t="s">
        <v>373</v>
      </c>
      <c r="E25" s="406">
        <v>6000</v>
      </c>
      <c r="F25" s="409">
        <f>SUM(G25+M25)</f>
        <v>0</v>
      </c>
      <c r="G25" s="413">
        <v>0</v>
      </c>
      <c r="H25" s="413">
        <v>0</v>
      </c>
      <c r="I25" s="413"/>
      <c r="J25" s="413"/>
      <c r="K25" s="413"/>
      <c r="L25" s="413"/>
      <c r="M25" s="414"/>
    </row>
    <row r="26" spans="1:13" s="209" customFormat="1" ht="12">
      <c r="A26" s="202" t="s">
        <v>220</v>
      </c>
      <c r="B26" s="203"/>
      <c r="C26" s="203"/>
      <c r="D26" s="204" t="s">
        <v>221</v>
      </c>
      <c r="E26" s="415">
        <f aca="true" t="shared" si="6" ref="E26:M26">SUM(E27+E30)</f>
        <v>49932</v>
      </c>
      <c r="F26" s="415">
        <f t="shared" si="6"/>
        <v>51151.270000000004</v>
      </c>
      <c r="G26" s="416">
        <f t="shared" si="6"/>
        <v>51151.270000000004</v>
      </c>
      <c r="H26" s="416">
        <f t="shared" si="6"/>
        <v>20245.27</v>
      </c>
      <c r="I26" s="416">
        <f t="shared" si="6"/>
        <v>3991</v>
      </c>
      <c r="J26" s="416">
        <f t="shared" si="6"/>
        <v>0</v>
      </c>
      <c r="K26" s="416">
        <f t="shared" si="6"/>
        <v>0</v>
      </c>
      <c r="L26" s="416">
        <f t="shared" si="6"/>
        <v>0</v>
      </c>
      <c r="M26" s="417">
        <f t="shared" si="6"/>
        <v>0</v>
      </c>
    </row>
    <row r="27" spans="1:13" s="209" customFormat="1" ht="12">
      <c r="A27" s="205"/>
      <c r="B27" s="163" t="s">
        <v>222</v>
      </c>
      <c r="C27" s="163"/>
      <c r="D27" s="187" t="s">
        <v>223</v>
      </c>
      <c r="E27" s="385">
        <f aca="true" t="shared" si="7" ref="E27:M27">SUM(E28:E29)</f>
        <v>8870</v>
      </c>
      <c r="F27" s="385">
        <f t="shared" si="7"/>
        <v>8870</v>
      </c>
      <c r="G27" s="418">
        <f t="shared" si="7"/>
        <v>8870</v>
      </c>
      <c r="H27" s="418">
        <f t="shared" si="7"/>
        <v>0</v>
      </c>
      <c r="I27" s="418">
        <f t="shared" si="7"/>
        <v>0</v>
      </c>
      <c r="J27" s="418">
        <f t="shared" si="7"/>
        <v>0</v>
      </c>
      <c r="K27" s="418">
        <f t="shared" si="7"/>
        <v>0</v>
      </c>
      <c r="L27" s="418">
        <f t="shared" si="7"/>
        <v>0</v>
      </c>
      <c r="M27" s="419">
        <f t="shared" si="7"/>
        <v>0</v>
      </c>
    </row>
    <row r="28" spans="1:13" s="217" customFormat="1" ht="11.25">
      <c r="A28" s="212"/>
      <c r="B28" s="213"/>
      <c r="C28" s="215" t="s">
        <v>374</v>
      </c>
      <c r="D28" s="216" t="s">
        <v>375</v>
      </c>
      <c r="E28" s="406">
        <v>7306</v>
      </c>
      <c r="F28" s="409">
        <f>SUM(G28+M28)</f>
        <v>7306</v>
      </c>
      <c r="G28" s="407">
        <v>7306</v>
      </c>
      <c r="H28" s="407"/>
      <c r="I28" s="407"/>
      <c r="J28" s="407"/>
      <c r="K28" s="407"/>
      <c r="L28" s="407"/>
      <c r="M28" s="408"/>
    </row>
    <row r="29" spans="1:13" s="217" customFormat="1" ht="11.25">
      <c r="A29" s="206"/>
      <c r="B29" s="218"/>
      <c r="C29" s="215" t="s">
        <v>376</v>
      </c>
      <c r="D29" s="216" t="s">
        <v>377</v>
      </c>
      <c r="E29" s="406">
        <v>1564</v>
      </c>
      <c r="F29" s="409">
        <f>SUM(G29+M29)</f>
        <v>1564</v>
      </c>
      <c r="G29" s="407">
        <v>1564</v>
      </c>
      <c r="H29" s="407"/>
      <c r="I29" s="407"/>
      <c r="J29" s="407"/>
      <c r="K29" s="407"/>
      <c r="L29" s="407"/>
      <c r="M29" s="408"/>
    </row>
    <row r="30" spans="1:13" s="250" customFormat="1" ht="12">
      <c r="A30" s="247"/>
      <c r="B30" s="248" t="s">
        <v>378</v>
      </c>
      <c r="C30" s="248"/>
      <c r="D30" s="256" t="s">
        <v>379</v>
      </c>
      <c r="E30" s="403">
        <f aca="true" t="shared" si="8" ref="E30:M30">SUM(E31:E39)</f>
        <v>41062</v>
      </c>
      <c r="F30" s="403">
        <f t="shared" si="8"/>
        <v>42281.270000000004</v>
      </c>
      <c r="G30" s="404">
        <f t="shared" si="8"/>
        <v>42281.270000000004</v>
      </c>
      <c r="H30" s="404">
        <f t="shared" si="8"/>
        <v>20245.27</v>
      </c>
      <c r="I30" s="404">
        <f t="shared" si="8"/>
        <v>3991</v>
      </c>
      <c r="J30" s="404">
        <f t="shared" si="8"/>
        <v>0</v>
      </c>
      <c r="K30" s="404">
        <f t="shared" si="8"/>
        <v>0</v>
      </c>
      <c r="L30" s="404">
        <f t="shared" si="8"/>
        <v>0</v>
      </c>
      <c r="M30" s="405">
        <f t="shared" si="8"/>
        <v>0</v>
      </c>
    </row>
    <row r="31" spans="1:13" s="217" customFormat="1" ht="22.5">
      <c r="A31" s="212"/>
      <c r="B31" s="211"/>
      <c r="C31" s="215" t="s">
        <v>380</v>
      </c>
      <c r="D31" s="219" t="s">
        <v>381</v>
      </c>
      <c r="E31" s="406">
        <v>170</v>
      </c>
      <c r="F31" s="409">
        <f aca="true" t="shared" si="9" ref="F31:F39">SUM(G31+M31)</f>
        <v>200</v>
      </c>
      <c r="G31" s="407">
        <v>200</v>
      </c>
      <c r="H31" s="407"/>
      <c r="I31" s="407"/>
      <c r="J31" s="407"/>
      <c r="K31" s="407"/>
      <c r="L31" s="407"/>
      <c r="M31" s="408"/>
    </row>
    <row r="32" spans="1:13" s="217" customFormat="1" ht="11.25">
      <c r="A32" s="212"/>
      <c r="B32" s="213"/>
      <c r="C32" s="215" t="s">
        <v>382</v>
      </c>
      <c r="D32" s="216" t="s">
        <v>383</v>
      </c>
      <c r="E32" s="406">
        <v>17822</v>
      </c>
      <c r="F32" s="409">
        <f t="shared" si="9"/>
        <v>18729</v>
      </c>
      <c r="G32" s="407">
        <f>SUM(H32)</f>
        <v>18729</v>
      </c>
      <c r="H32" s="407">
        <v>18729</v>
      </c>
      <c r="I32" s="407"/>
      <c r="J32" s="407"/>
      <c r="K32" s="407"/>
      <c r="L32" s="407"/>
      <c r="M32" s="408"/>
    </row>
    <row r="33" spans="1:13" s="217" customFormat="1" ht="11.25">
      <c r="A33" s="212"/>
      <c r="B33" s="213"/>
      <c r="C33" s="215" t="s">
        <v>384</v>
      </c>
      <c r="D33" s="216" t="s">
        <v>385</v>
      </c>
      <c r="E33" s="406">
        <v>1444</v>
      </c>
      <c r="F33" s="409">
        <f t="shared" si="9"/>
        <v>1516.27</v>
      </c>
      <c r="G33" s="407">
        <f>SUM(H33)</f>
        <v>1516.27</v>
      </c>
      <c r="H33" s="407">
        <v>1516.27</v>
      </c>
      <c r="I33" s="407"/>
      <c r="J33" s="407"/>
      <c r="K33" s="407"/>
      <c r="L33" s="407"/>
      <c r="M33" s="408"/>
    </row>
    <row r="34" spans="1:13" s="217" customFormat="1" ht="11.25">
      <c r="A34" s="212"/>
      <c r="B34" s="213"/>
      <c r="C34" s="215" t="s">
        <v>386</v>
      </c>
      <c r="D34" s="216" t="s">
        <v>387</v>
      </c>
      <c r="E34" s="406">
        <v>3563</v>
      </c>
      <c r="F34" s="409">
        <f t="shared" si="9"/>
        <v>3493</v>
      </c>
      <c r="G34" s="407">
        <f>SUM(I34)</f>
        <v>3493</v>
      </c>
      <c r="H34" s="407"/>
      <c r="I34" s="407">
        <v>3493</v>
      </c>
      <c r="J34" s="407"/>
      <c r="K34" s="407"/>
      <c r="L34" s="407"/>
      <c r="M34" s="408"/>
    </row>
    <row r="35" spans="1:13" s="217" customFormat="1" ht="11.25">
      <c r="A35" s="212"/>
      <c r="B35" s="213"/>
      <c r="C35" s="215" t="s">
        <v>388</v>
      </c>
      <c r="D35" s="216" t="s">
        <v>389</v>
      </c>
      <c r="E35" s="406">
        <v>503</v>
      </c>
      <c r="F35" s="409">
        <f t="shared" si="9"/>
        <v>498</v>
      </c>
      <c r="G35" s="407">
        <f>SUM(I35)</f>
        <v>498</v>
      </c>
      <c r="H35" s="407"/>
      <c r="I35" s="407">
        <v>498</v>
      </c>
      <c r="J35" s="407"/>
      <c r="K35" s="407"/>
      <c r="L35" s="407"/>
      <c r="M35" s="408"/>
    </row>
    <row r="36" spans="1:13" s="217" customFormat="1" ht="11.25">
      <c r="A36" s="212"/>
      <c r="B36" s="213"/>
      <c r="C36" s="215" t="s">
        <v>406</v>
      </c>
      <c r="D36" s="216" t="s">
        <v>407</v>
      </c>
      <c r="E36" s="406">
        <v>1230</v>
      </c>
      <c r="F36" s="406">
        <f t="shared" si="9"/>
        <v>0</v>
      </c>
      <c r="G36" s="407">
        <f>SUM(H36)</f>
        <v>0</v>
      </c>
      <c r="H36" s="407">
        <v>0</v>
      </c>
      <c r="I36" s="407"/>
      <c r="J36" s="407"/>
      <c r="K36" s="407"/>
      <c r="L36" s="407"/>
      <c r="M36" s="408"/>
    </row>
    <row r="37" spans="1:13" s="217" customFormat="1" ht="11.25">
      <c r="A37" s="212"/>
      <c r="B37" s="213"/>
      <c r="C37" s="215" t="s">
        <v>374</v>
      </c>
      <c r="D37" s="216" t="s">
        <v>375</v>
      </c>
      <c r="E37" s="406">
        <v>12000</v>
      </c>
      <c r="F37" s="409">
        <f t="shared" si="9"/>
        <v>12000</v>
      </c>
      <c r="G37" s="407">
        <v>12000</v>
      </c>
      <c r="H37" s="407"/>
      <c r="I37" s="407"/>
      <c r="J37" s="407"/>
      <c r="K37" s="407"/>
      <c r="L37" s="407"/>
      <c r="M37" s="408"/>
    </row>
    <row r="38" spans="1:13" s="217" customFormat="1" ht="11.25">
      <c r="A38" s="206"/>
      <c r="B38" s="218"/>
      <c r="C38" s="215" t="s">
        <v>376</v>
      </c>
      <c r="D38" s="216" t="s">
        <v>377</v>
      </c>
      <c r="E38" s="406">
        <v>3525</v>
      </c>
      <c r="F38" s="409">
        <f t="shared" si="9"/>
        <v>5000</v>
      </c>
      <c r="G38" s="407">
        <v>5000</v>
      </c>
      <c r="H38" s="407"/>
      <c r="I38" s="407"/>
      <c r="J38" s="407"/>
      <c r="K38" s="407"/>
      <c r="L38" s="407"/>
      <c r="M38" s="408"/>
    </row>
    <row r="39" spans="1:13" s="217" customFormat="1" ht="22.5">
      <c r="A39" s="212"/>
      <c r="B39" s="213"/>
      <c r="C39" s="215" t="s">
        <v>390</v>
      </c>
      <c r="D39" s="219" t="s">
        <v>391</v>
      </c>
      <c r="E39" s="406">
        <v>805</v>
      </c>
      <c r="F39" s="409">
        <f t="shared" si="9"/>
        <v>845</v>
      </c>
      <c r="G39" s="407">
        <v>845</v>
      </c>
      <c r="H39" s="407"/>
      <c r="I39" s="407"/>
      <c r="J39" s="407"/>
      <c r="K39" s="407"/>
      <c r="L39" s="407"/>
      <c r="M39" s="408"/>
    </row>
    <row r="40" spans="1:13" s="209" customFormat="1" ht="12">
      <c r="A40" s="202" t="s">
        <v>225</v>
      </c>
      <c r="B40" s="203"/>
      <c r="C40" s="203"/>
      <c r="D40" s="204" t="s">
        <v>226</v>
      </c>
      <c r="E40" s="415">
        <f aca="true" t="shared" si="10" ref="E40:M40">SUM(E41)</f>
        <v>58900</v>
      </c>
      <c r="F40" s="415">
        <f t="shared" si="10"/>
        <v>163066.16999999998</v>
      </c>
      <c r="G40" s="416">
        <f t="shared" si="10"/>
        <v>63066.17</v>
      </c>
      <c r="H40" s="416">
        <f t="shared" si="10"/>
        <v>0</v>
      </c>
      <c r="I40" s="416">
        <f t="shared" si="10"/>
        <v>0</v>
      </c>
      <c r="J40" s="416">
        <f t="shared" si="10"/>
        <v>0</v>
      </c>
      <c r="K40" s="416">
        <f t="shared" si="10"/>
        <v>0</v>
      </c>
      <c r="L40" s="416">
        <f t="shared" si="10"/>
        <v>0</v>
      </c>
      <c r="M40" s="417">
        <f t="shared" si="10"/>
        <v>100000</v>
      </c>
    </row>
    <row r="41" spans="1:13" s="209" customFormat="1" ht="12">
      <c r="A41" s="205"/>
      <c r="B41" s="163" t="s">
        <v>227</v>
      </c>
      <c r="C41" s="163"/>
      <c r="D41" s="187" t="s">
        <v>394</v>
      </c>
      <c r="E41" s="385">
        <f aca="true" t="shared" si="11" ref="E41:M41">SUM(E42:E46)</f>
        <v>58900</v>
      </c>
      <c r="F41" s="385">
        <f t="shared" si="11"/>
        <v>163066.16999999998</v>
      </c>
      <c r="G41" s="418">
        <f t="shared" si="11"/>
        <v>63066.17</v>
      </c>
      <c r="H41" s="418">
        <f t="shared" si="11"/>
        <v>0</v>
      </c>
      <c r="I41" s="418">
        <f t="shared" si="11"/>
        <v>0</v>
      </c>
      <c r="J41" s="418">
        <f t="shared" si="11"/>
        <v>0</v>
      </c>
      <c r="K41" s="418">
        <f t="shared" si="11"/>
        <v>0</v>
      </c>
      <c r="L41" s="418">
        <f t="shared" si="11"/>
        <v>0</v>
      </c>
      <c r="M41" s="419">
        <f t="shared" si="11"/>
        <v>100000</v>
      </c>
    </row>
    <row r="42" spans="1:13" s="217" customFormat="1" ht="11.25">
      <c r="A42" s="212"/>
      <c r="B42" s="213"/>
      <c r="C42" s="215" t="s">
        <v>374</v>
      </c>
      <c r="D42" s="216" t="s">
        <v>375</v>
      </c>
      <c r="E42" s="406">
        <v>1000</v>
      </c>
      <c r="F42" s="406">
        <f>SUM(G42+M42)</f>
        <v>1000</v>
      </c>
      <c r="G42" s="407">
        <v>1000</v>
      </c>
      <c r="H42" s="407"/>
      <c r="I42" s="407"/>
      <c r="J42" s="407"/>
      <c r="K42" s="407"/>
      <c r="L42" s="407"/>
      <c r="M42" s="408"/>
    </row>
    <row r="43" spans="1:13" s="217" customFormat="1" ht="11.25">
      <c r="A43" s="220"/>
      <c r="B43" s="221"/>
      <c r="C43" s="215" t="s">
        <v>395</v>
      </c>
      <c r="D43" s="216" t="s">
        <v>396</v>
      </c>
      <c r="E43" s="406">
        <v>0</v>
      </c>
      <c r="F43" s="406">
        <f>SUM(G43+M43)</f>
        <v>25066.17</v>
      </c>
      <c r="G43" s="407">
        <v>25066.17</v>
      </c>
      <c r="H43" s="407"/>
      <c r="I43" s="407"/>
      <c r="J43" s="407"/>
      <c r="K43" s="407"/>
      <c r="L43" s="407"/>
      <c r="M43" s="408"/>
    </row>
    <row r="44" spans="1:13" s="217" customFormat="1" ht="11.25">
      <c r="A44" s="220"/>
      <c r="B44" s="221"/>
      <c r="C44" s="215" t="s">
        <v>376</v>
      </c>
      <c r="D44" s="216" t="s">
        <v>377</v>
      </c>
      <c r="E44" s="406">
        <v>9400</v>
      </c>
      <c r="F44" s="406">
        <f>SUM(G44)</f>
        <v>6000</v>
      </c>
      <c r="G44" s="407">
        <v>6000</v>
      </c>
      <c r="H44" s="407"/>
      <c r="I44" s="407"/>
      <c r="J44" s="407"/>
      <c r="K44" s="407"/>
      <c r="L44" s="407"/>
      <c r="M44" s="408"/>
    </row>
    <row r="45" spans="1:13" s="217" customFormat="1" ht="11.25">
      <c r="A45" s="220"/>
      <c r="B45" s="221"/>
      <c r="C45" s="215" t="s">
        <v>397</v>
      </c>
      <c r="D45" s="216" t="s">
        <v>398</v>
      </c>
      <c r="E45" s="406">
        <v>48500</v>
      </c>
      <c r="F45" s="406">
        <f>SUM(G45+M45)</f>
        <v>31000</v>
      </c>
      <c r="G45" s="407">
        <v>31000</v>
      </c>
      <c r="H45" s="407"/>
      <c r="I45" s="407"/>
      <c r="J45" s="407"/>
      <c r="K45" s="407"/>
      <c r="L45" s="407"/>
      <c r="M45" s="408"/>
    </row>
    <row r="46" spans="1:13" s="217" customFormat="1" ht="22.5">
      <c r="A46" s="220"/>
      <c r="B46" s="207"/>
      <c r="C46" s="215" t="s">
        <v>392</v>
      </c>
      <c r="D46" s="219" t="s">
        <v>393</v>
      </c>
      <c r="E46" s="406">
        <v>0</v>
      </c>
      <c r="F46" s="406">
        <f>SUM(G46+M46)</f>
        <v>100000</v>
      </c>
      <c r="G46" s="407"/>
      <c r="H46" s="407"/>
      <c r="I46" s="407"/>
      <c r="J46" s="407"/>
      <c r="K46" s="407"/>
      <c r="L46" s="407"/>
      <c r="M46" s="408">
        <v>100000</v>
      </c>
    </row>
    <row r="47" spans="1:13" s="209" customFormat="1" ht="12">
      <c r="A47" s="202" t="s">
        <v>240</v>
      </c>
      <c r="B47" s="203"/>
      <c r="C47" s="203"/>
      <c r="D47" s="204" t="s">
        <v>241</v>
      </c>
      <c r="E47" s="415">
        <f>SUM(E48+E50)</f>
        <v>61700</v>
      </c>
      <c r="F47" s="415">
        <f>SUM(F48+F50)</f>
        <v>0</v>
      </c>
      <c r="G47" s="416">
        <f aca="true" t="shared" si="12" ref="G47:M47">SUM(G50)</f>
        <v>0</v>
      </c>
      <c r="H47" s="416">
        <f t="shared" si="12"/>
        <v>0</v>
      </c>
      <c r="I47" s="416">
        <f t="shared" si="12"/>
        <v>0</v>
      </c>
      <c r="J47" s="416">
        <f t="shared" si="12"/>
        <v>0</v>
      </c>
      <c r="K47" s="416">
        <f t="shared" si="12"/>
        <v>0</v>
      </c>
      <c r="L47" s="416">
        <f t="shared" si="12"/>
        <v>0</v>
      </c>
      <c r="M47" s="417">
        <f t="shared" si="12"/>
        <v>0</v>
      </c>
    </row>
    <row r="48" spans="1:13" s="209" customFormat="1" ht="24">
      <c r="A48" s="205"/>
      <c r="B48" s="163" t="s">
        <v>556</v>
      </c>
      <c r="C48" s="163"/>
      <c r="D48" s="158" t="s">
        <v>657</v>
      </c>
      <c r="E48" s="385">
        <f>SUM(E49)</f>
        <v>61000</v>
      </c>
      <c r="F48" s="385">
        <f>SUM(F49)</f>
        <v>0</v>
      </c>
      <c r="G48" s="385">
        <f aca="true" t="shared" si="13" ref="G48:M48">SUM(G49:G50)</f>
        <v>0</v>
      </c>
      <c r="H48" s="385">
        <f t="shared" si="13"/>
        <v>0</v>
      </c>
      <c r="I48" s="385">
        <f t="shared" si="13"/>
        <v>0</v>
      </c>
      <c r="J48" s="385">
        <f t="shared" si="13"/>
        <v>0</v>
      </c>
      <c r="K48" s="385">
        <f t="shared" si="13"/>
        <v>0</v>
      </c>
      <c r="L48" s="385">
        <f t="shared" si="13"/>
        <v>0</v>
      </c>
      <c r="M48" s="420">
        <f t="shared" si="13"/>
        <v>0</v>
      </c>
    </row>
    <row r="49" spans="1:13" s="217" customFormat="1" ht="11.25">
      <c r="A49" s="212"/>
      <c r="B49" s="213"/>
      <c r="C49" s="121" t="s">
        <v>361</v>
      </c>
      <c r="D49" s="188" t="s">
        <v>362</v>
      </c>
      <c r="E49" s="406">
        <v>61000</v>
      </c>
      <c r="F49" s="406">
        <f>SUM(G49+M49)</f>
        <v>0</v>
      </c>
      <c r="G49" s="407"/>
      <c r="H49" s="407"/>
      <c r="I49" s="407"/>
      <c r="J49" s="407"/>
      <c r="K49" s="407"/>
      <c r="L49" s="407"/>
      <c r="M49" s="408">
        <v>0</v>
      </c>
    </row>
    <row r="50" spans="1:13" s="209" customFormat="1" ht="12">
      <c r="A50" s="251"/>
      <c r="B50" s="163" t="s">
        <v>242</v>
      </c>
      <c r="C50" s="163"/>
      <c r="D50" s="187" t="s">
        <v>243</v>
      </c>
      <c r="E50" s="385">
        <f aca="true" t="shared" si="14" ref="E50:M50">SUM(E51:E52)</f>
        <v>700</v>
      </c>
      <c r="F50" s="385">
        <f t="shared" si="14"/>
        <v>0</v>
      </c>
      <c r="G50" s="385">
        <f t="shared" si="14"/>
        <v>0</v>
      </c>
      <c r="H50" s="385">
        <f t="shared" si="14"/>
        <v>0</v>
      </c>
      <c r="I50" s="385">
        <f t="shared" si="14"/>
        <v>0</v>
      </c>
      <c r="J50" s="385">
        <f t="shared" si="14"/>
        <v>0</v>
      </c>
      <c r="K50" s="385">
        <f t="shared" si="14"/>
        <v>0</v>
      </c>
      <c r="L50" s="385">
        <f t="shared" si="14"/>
        <v>0</v>
      </c>
      <c r="M50" s="420">
        <f t="shared" si="14"/>
        <v>0</v>
      </c>
    </row>
    <row r="51" spans="1:13" s="217" customFormat="1" ht="11.25">
      <c r="A51" s="212"/>
      <c r="B51" s="213"/>
      <c r="C51" s="215" t="s">
        <v>374</v>
      </c>
      <c r="D51" s="216" t="s">
        <v>375</v>
      </c>
      <c r="E51" s="406">
        <v>300</v>
      </c>
      <c r="F51" s="406">
        <f>SUM(G51+M51)</f>
        <v>0</v>
      </c>
      <c r="G51" s="407">
        <v>0</v>
      </c>
      <c r="H51" s="407"/>
      <c r="I51" s="407"/>
      <c r="J51" s="407"/>
      <c r="K51" s="407"/>
      <c r="L51" s="407"/>
      <c r="M51" s="408"/>
    </row>
    <row r="52" spans="1:13" s="217" customFormat="1" ht="11.25">
      <c r="A52" s="206"/>
      <c r="B52" s="218"/>
      <c r="C52" s="215" t="s">
        <v>376</v>
      </c>
      <c r="D52" s="216" t="s">
        <v>377</v>
      </c>
      <c r="E52" s="406">
        <v>400</v>
      </c>
      <c r="F52" s="406">
        <f>SUM(G52+M52)</f>
        <v>0</v>
      </c>
      <c r="G52" s="407">
        <v>0</v>
      </c>
      <c r="H52" s="407"/>
      <c r="I52" s="407"/>
      <c r="J52" s="407"/>
      <c r="K52" s="407"/>
      <c r="L52" s="407"/>
      <c r="M52" s="408"/>
    </row>
    <row r="53" spans="1:13" s="209" customFormat="1" ht="12">
      <c r="A53" s="202" t="s">
        <v>245</v>
      </c>
      <c r="B53" s="203"/>
      <c r="C53" s="203"/>
      <c r="D53" s="204" t="s">
        <v>246</v>
      </c>
      <c r="E53" s="415">
        <f aca="true" t="shared" si="15" ref="E53:M53">SUM(E54+E61+E89)</f>
        <v>981389.5100000001</v>
      </c>
      <c r="F53" s="415">
        <f t="shared" si="15"/>
        <v>1165394.5</v>
      </c>
      <c r="G53" s="416">
        <f t="shared" si="15"/>
        <v>1125394.5</v>
      </c>
      <c r="H53" s="416">
        <f t="shared" si="15"/>
        <v>601499</v>
      </c>
      <c r="I53" s="416">
        <f t="shared" si="15"/>
        <v>110156.5</v>
      </c>
      <c r="J53" s="416">
        <f t="shared" si="15"/>
        <v>0</v>
      </c>
      <c r="K53" s="416">
        <f t="shared" si="15"/>
        <v>0</v>
      </c>
      <c r="L53" s="416">
        <f t="shared" si="15"/>
        <v>0</v>
      </c>
      <c r="M53" s="417">
        <f t="shared" si="15"/>
        <v>40000</v>
      </c>
    </row>
    <row r="54" spans="1:13" s="209" customFormat="1" ht="12">
      <c r="A54" s="205"/>
      <c r="B54" s="163" t="s">
        <v>399</v>
      </c>
      <c r="C54" s="163"/>
      <c r="D54" s="187" t="s">
        <v>400</v>
      </c>
      <c r="E54" s="385">
        <f>SUM(E55:E60)</f>
        <v>77900</v>
      </c>
      <c r="F54" s="385">
        <f>SUM(F55:F60)</f>
        <v>73200</v>
      </c>
      <c r="G54" s="418">
        <f>SUM(G55:G60)</f>
        <v>73200</v>
      </c>
      <c r="H54" s="418">
        <f aca="true" t="shared" si="16" ref="H54:M54">SUM(H55+H56+H57+H59)</f>
        <v>0</v>
      </c>
      <c r="I54" s="418">
        <f t="shared" si="16"/>
        <v>0</v>
      </c>
      <c r="J54" s="418">
        <f t="shared" si="16"/>
        <v>0</v>
      </c>
      <c r="K54" s="418">
        <f t="shared" si="16"/>
        <v>0</v>
      </c>
      <c r="L54" s="418">
        <f t="shared" si="16"/>
        <v>0</v>
      </c>
      <c r="M54" s="419">
        <f t="shared" si="16"/>
        <v>0</v>
      </c>
    </row>
    <row r="55" spans="1:13" s="217" customFormat="1" ht="22.5">
      <c r="A55" s="222"/>
      <c r="B55" s="223"/>
      <c r="C55" s="215" t="s">
        <v>401</v>
      </c>
      <c r="D55" s="219" t="s">
        <v>587</v>
      </c>
      <c r="E55" s="406">
        <v>72200</v>
      </c>
      <c r="F55" s="406">
        <f aca="true" t="shared" si="17" ref="F55:F60">SUM(G55+M55)</f>
        <v>67200</v>
      </c>
      <c r="G55" s="407">
        <v>67200</v>
      </c>
      <c r="H55" s="407"/>
      <c r="I55" s="407"/>
      <c r="J55" s="407"/>
      <c r="K55" s="407"/>
      <c r="L55" s="407"/>
      <c r="M55" s="408"/>
    </row>
    <row r="56" spans="1:13" s="217" customFormat="1" ht="11.25">
      <c r="A56" s="224"/>
      <c r="B56" s="213"/>
      <c r="C56" s="215" t="s">
        <v>374</v>
      </c>
      <c r="D56" s="216" t="s">
        <v>375</v>
      </c>
      <c r="E56" s="406">
        <v>3000</v>
      </c>
      <c r="F56" s="406">
        <f t="shared" si="17"/>
        <v>1000</v>
      </c>
      <c r="G56" s="407">
        <v>1000</v>
      </c>
      <c r="H56" s="407"/>
      <c r="I56" s="407"/>
      <c r="J56" s="407"/>
      <c r="K56" s="407"/>
      <c r="L56" s="407"/>
      <c r="M56" s="408"/>
    </row>
    <row r="57" spans="1:13" s="217" customFormat="1" ht="11.25">
      <c r="A57" s="206"/>
      <c r="B57" s="441"/>
      <c r="C57" s="215" t="s">
        <v>376</v>
      </c>
      <c r="D57" s="216" t="s">
        <v>377</v>
      </c>
      <c r="E57" s="406">
        <v>1200</v>
      </c>
      <c r="F57" s="406">
        <f t="shared" si="17"/>
        <v>3500</v>
      </c>
      <c r="G57" s="407">
        <v>3500</v>
      </c>
      <c r="H57" s="407"/>
      <c r="I57" s="407"/>
      <c r="J57" s="407"/>
      <c r="K57" s="407"/>
      <c r="L57" s="407"/>
      <c r="M57" s="408"/>
    </row>
    <row r="58" spans="1:13" s="217" customFormat="1" ht="22.5">
      <c r="A58" s="212"/>
      <c r="B58" s="213"/>
      <c r="C58" s="215" t="s">
        <v>485</v>
      </c>
      <c r="D58" s="219" t="s">
        <v>492</v>
      </c>
      <c r="E58" s="406">
        <v>200</v>
      </c>
      <c r="F58" s="406">
        <f t="shared" si="17"/>
        <v>200</v>
      </c>
      <c r="G58" s="407">
        <v>200</v>
      </c>
      <c r="H58" s="407"/>
      <c r="I58" s="407"/>
      <c r="J58" s="407"/>
      <c r="K58" s="407"/>
      <c r="L58" s="407"/>
      <c r="M58" s="408"/>
    </row>
    <row r="59" spans="1:13" s="217" customFormat="1" ht="11.25">
      <c r="A59" s="224"/>
      <c r="B59" s="442"/>
      <c r="C59" s="215" t="s">
        <v>403</v>
      </c>
      <c r="D59" s="226" t="s">
        <v>404</v>
      </c>
      <c r="E59" s="406">
        <v>300</v>
      </c>
      <c r="F59" s="406">
        <f t="shared" si="17"/>
        <v>300</v>
      </c>
      <c r="G59" s="407">
        <v>300</v>
      </c>
      <c r="H59" s="407"/>
      <c r="I59" s="407"/>
      <c r="J59" s="407"/>
      <c r="K59" s="407"/>
      <c r="L59" s="407"/>
      <c r="M59" s="408"/>
    </row>
    <row r="60" spans="1:13" s="217" customFormat="1" ht="22.5">
      <c r="A60" s="212"/>
      <c r="B60" s="225"/>
      <c r="C60" s="215" t="s">
        <v>488</v>
      </c>
      <c r="D60" s="219" t="s">
        <v>496</v>
      </c>
      <c r="E60" s="406">
        <v>1000</v>
      </c>
      <c r="F60" s="406">
        <f t="shared" si="17"/>
        <v>1000</v>
      </c>
      <c r="G60" s="407">
        <v>1000</v>
      </c>
      <c r="H60" s="407"/>
      <c r="I60" s="407"/>
      <c r="J60" s="407"/>
      <c r="K60" s="407"/>
      <c r="L60" s="407"/>
      <c r="M60" s="408"/>
    </row>
    <row r="61" spans="1:13" s="209" customFormat="1" ht="24">
      <c r="A61" s="251"/>
      <c r="B61" s="163" t="s">
        <v>251</v>
      </c>
      <c r="C61" s="163"/>
      <c r="D61" s="190" t="s">
        <v>405</v>
      </c>
      <c r="E61" s="385">
        <f aca="true" t="shared" si="18" ref="E61:M61">SUM(E62:E88)</f>
        <v>770231.5100000001</v>
      </c>
      <c r="F61" s="385">
        <f t="shared" si="18"/>
        <v>938661</v>
      </c>
      <c r="G61" s="418">
        <f t="shared" si="18"/>
        <v>898661</v>
      </c>
      <c r="H61" s="418">
        <f t="shared" si="18"/>
        <v>541076</v>
      </c>
      <c r="I61" s="418">
        <f t="shared" si="18"/>
        <v>100979</v>
      </c>
      <c r="J61" s="418">
        <f t="shared" si="18"/>
        <v>0</v>
      </c>
      <c r="K61" s="418">
        <f t="shared" si="18"/>
        <v>0</v>
      </c>
      <c r="L61" s="418">
        <f t="shared" si="18"/>
        <v>0</v>
      </c>
      <c r="M61" s="419">
        <f t="shared" si="18"/>
        <v>40000</v>
      </c>
    </row>
    <row r="62" spans="1:13" s="217" customFormat="1" ht="22.5">
      <c r="A62" s="212"/>
      <c r="B62" s="211"/>
      <c r="C62" s="215" t="s">
        <v>380</v>
      </c>
      <c r="D62" s="219" t="s">
        <v>381</v>
      </c>
      <c r="E62" s="406">
        <v>2020.9</v>
      </c>
      <c r="F62" s="406">
        <f aca="true" t="shared" si="19" ref="F62:F87">SUM(G62+M62)</f>
        <v>500</v>
      </c>
      <c r="G62" s="407">
        <v>500</v>
      </c>
      <c r="H62" s="407"/>
      <c r="I62" s="407"/>
      <c r="J62" s="407"/>
      <c r="K62" s="407"/>
      <c r="L62" s="407"/>
      <c r="M62" s="408"/>
    </row>
    <row r="63" spans="1:13" s="217" customFormat="1" ht="11.25">
      <c r="A63" s="212"/>
      <c r="B63" s="213"/>
      <c r="C63" s="215" t="s">
        <v>382</v>
      </c>
      <c r="D63" s="216" t="s">
        <v>383</v>
      </c>
      <c r="E63" s="406">
        <v>409523</v>
      </c>
      <c r="F63" s="406">
        <f t="shared" si="19"/>
        <v>494398</v>
      </c>
      <c r="G63" s="407">
        <f>SUM(H63)</f>
        <v>494398</v>
      </c>
      <c r="H63" s="407">
        <v>494398</v>
      </c>
      <c r="I63" s="407"/>
      <c r="J63" s="407"/>
      <c r="K63" s="407"/>
      <c r="L63" s="407"/>
      <c r="M63" s="408"/>
    </row>
    <row r="64" spans="1:13" s="217" customFormat="1" ht="11.25">
      <c r="A64" s="212"/>
      <c r="B64" s="213"/>
      <c r="C64" s="215" t="s">
        <v>384</v>
      </c>
      <c r="D64" s="216" t="s">
        <v>385</v>
      </c>
      <c r="E64" s="406">
        <v>39496</v>
      </c>
      <c r="F64" s="406">
        <f t="shared" si="19"/>
        <v>37678</v>
      </c>
      <c r="G64" s="407">
        <f>SUM(H64)</f>
        <v>37678</v>
      </c>
      <c r="H64" s="407">
        <v>37678</v>
      </c>
      <c r="I64" s="407"/>
      <c r="J64" s="407"/>
      <c r="K64" s="407"/>
      <c r="L64" s="407"/>
      <c r="M64" s="408"/>
    </row>
    <row r="65" spans="1:13" s="217" customFormat="1" ht="11.25">
      <c r="A65" s="212"/>
      <c r="B65" s="213"/>
      <c r="C65" s="215" t="s">
        <v>386</v>
      </c>
      <c r="D65" s="216" t="s">
        <v>387</v>
      </c>
      <c r="E65" s="406">
        <v>75282</v>
      </c>
      <c r="F65" s="406">
        <f t="shared" si="19"/>
        <v>88382</v>
      </c>
      <c r="G65" s="407">
        <f>SUM(I65)</f>
        <v>88382</v>
      </c>
      <c r="H65" s="407"/>
      <c r="I65" s="407">
        <v>88382</v>
      </c>
      <c r="J65" s="407"/>
      <c r="K65" s="407"/>
      <c r="L65" s="407"/>
      <c r="M65" s="408"/>
    </row>
    <row r="66" spans="1:13" s="217" customFormat="1" ht="11.25">
      <c r="A66" s="212"/>
      <c r="B66" s="213"/>
      <c r="C66" s="215" t="s">
        <v>388</v>
      </c>
      <c r="D66" s="216" t="s">
        <v>389</v>
      </c>
      <c r="E66" s="406">
        <v>10812</v>
      </c>
      <c r="F66" s="406">
        <f t="shared" si="19"/>
        <v>12597</v>
      </c>
      <c r="G66" s="407">
        <f>SUM(I66)</f>
        <v>12597</v>
      </c>
      <c r="H66" s="407"/>
      <c r="I66" s="407">
        <v>12597</v>
      </c>
      <c r="J66" s="407"/>
      <c r="K66" s="407"/>
      <c r="L66" s="407"/>
      <c r="M66" s="408"/>
    </row>
    <row r="67" spans="1:13" s="217" customFormat="1" ht="11.25">
      <c r="A67" s="212"/>
      <c r="B67" s="213"/>
      <c r="C67" s="215" t="s">
        <v>406</v>
      </c>
      <c r="D67" s="216" t="s">
        <v>407</v>
      </c>
      <c r="E67" s="406">
        <v>7000</v>
      </c>
      <c r="F67" s="406">
        <f t="shared" si="19"/>
        <v>9000</v>
      </c>
      <c r="G67" s="407">
        <f>SUM(H67)</f>
        <v>9000</v>
      </c>
      <c r="H67" s="407">
        <v>9000</v>
      </c>
      <c r="I67" s="407"/>
      <c r="J67" s="407"/>
      <c r="K67" s="407"/>
      <c r="L67" s="407"/>
      <c r="M67" s="408"/>
    </row>
    <row r="68" spans="1:13" s="217" customFormat="1" ht="11.25">
      <c r="A68" s="212"/>
      <c r="B68" s="213"/>
      <c r="C68" s="215" t="s">
        <v>374</v>
      </c>
      <c r="D68" s="216" t="s">
        <v>375</v>
      </c>
      <c r="E68" s="406">
        <v>46455</v>
      </c>
      <c r="F68" s="406">
        <f t="shared" si="19"/>
        <v>56533</v>
      </c>
      <c r="G68" s="407">
        <v>56533</v>
      </c>
      <c r="H68" s="407"/>
      <c r="I68" s="407"/>
      <c r="J68" s="407"/>
      <c r="K68" s="407"/>
      <c r="L68" s="407"/>
      <c r="M68" s="408"/>
    </row>
    <row r="69" spans="1:13" s="217" customFormat="1" ht="11.25">
      <c r="A69" s="212"/>
      <c r="B69" s="213"/>
      <c r="C69" s="215" t="s">
        <v>408</v>
      </c>
      <c r="D69" s="216" t="s">
        <v>409</v>
      </c>
      <c r="E69" s="406">
        <v>10300</v>
      </c>
      <c r="F69" s="406">
        <f t="shared" si="19"/>
        <v>9500</v>
      </c>
      <c r="G69" s="407">
        <v>9500</v>
      </c>
      <c r="H69" s="407"/>
      <c r="I69" s="407"/>
      <c r="J69" s="407"/>
      <c r="K69" s="407"/>
      <c r="L69" s="407"/>
      <c r="M69" s="408"/>
    </row>
    <row r="70" spans="1:13" s="217" customFormat="1" ht="11.25">
      <c r="A70" s="212"/>
      <c r="B70" s="213"/>
      <c r="C70" s="215" t="s">
        <v>395</v>
      </c>
      <c r="D70" s="216" t="s">
        <v>396</v>
      </c>
      <c r="E70" s="406">
        <v>8085.06</v>
      </c>
      <c r="F70" s="406">
        <f t="shared" si="19"/>
        <v>30000</v>
      </c>
      <c r="G70" s="407">
        <v>30000</v>
      </c>
      <c r="H70" s="407"/>
      <c r="I70" s="407"/>
      <c r="J70" s="407"/>
      <c r="K70" s="407"/>
      <c r="L70" s="407"/>
      <c r="M70" s="408"/>
    </row>
    <row r="71" spans="1:13" s="217" customFormat="1" ht="11.25">
      <c r="A71" s="212"/>
      <c r="B71" s="213"/>
      <c r="C71" s="215" t="s">
        <v>588</v>
      </c>
      <c r="D71" s="216" t="s">
        <v>589</v>
      </c>
      <c r="E71" s="406">
        <v>0</v>
      </c>
      <c r="F71" s="406">
        <f t="shared" si="19"/>
        <v>150</v>
      </c>
      <c r="G71" s="407">
        <v>150</v>
      </c>
      <c r="H71" s="407"/>
      <c r="I71" s="407"/>
      <c r="J71" s="407"/>
      <c r="K71" s="407"/>
      <c r="L71" s="407"/>
      <c r="M71" s="408"/>
    </row>
    <row r="72" spans="1:13" s="217" customFormat="1" ht="11.25">
      <c r="A72" s="212"/>
      <c r="B72" s="213"/>
      <c r="C72" s="215" t="s">
        <v>376</v>
      </c>
      <c r="D72" s="216" t="s">
        <v>377</v>
      </c>
      <c r="E72" s="406">
        <v>94644</v>
      </c>
      <c r="F72" s="406">
        <f t="shared" si="19"/>
        <v>101073</v>
      </c>
      <c r="G72" s="407">
        <v>101073</v>
      </c>
      <c r="H72" s="407"/>
      <c r="I72" s="407"/>
      <c r="J72" s="407"/>
      <c r="K72" s="407"/>
      <c r="L72" s="407"/>
      <c r="M72" s="408"/>
    </row>
    <row r="73" spans="1:13" s="217" customFormat="1" ht="11.25">
      <c r="A73" s="212"/>
      <c r="B73" s="213"/>
      <c r="C73" s="215" t="s">
        <v>483</v>
      </c>
      <c r="D73" s="216" t="s">
        <v>377</v>
      </c>
      <c r="E73" s="406">
        <v>1264</v>
      </c>
      <c r="F73" s="406">
        <f t="shared" si="19"/>
        <v>0</v>
      </c>
      <c r="G73" s="407">
        <v>0</v>
      </c>
      <c r="H73" s="407"/>
      <c r="I73" s="407"/>
      <c r="J73" s="407"/>
      <c r="K73" s="407"/>
      <c r="L73" s="407"/>
      <c r="M73" s="408"/>
    </row>
    <row r="74" spans="1:13" s="217" customFormat="1" ht="11.25">
      <c r="A74" s="212"/>
      <c r="B74" s="213"/>
      <c r="C74" s="215" t="s">
        <v>410</v>
      </c>
      <c r="D74" s="216" t="s">
        <v>411</v>
      </c>
      <c r="E74" s="406">
        <v>1500</v>
      </c>
      <c r="F74" s="406">
        <f t="shared" si="19"/>
        <v>1500</v>
      </c>
      <c r="G74" s="407">
        <v>1500</v>
      </c>
      <c r="H74" s="407"/>
      <c r="I74" s="407"/>
      <c r="J74" s="407"/>
      <c r="K74" s="407"/>
      <c r="L74" s="407"/>
      <c r="M74" s="408"/>
    </row>
    <row r="75" spans="1:13" s="217" customFormat="1" ht="22.5">
      <c r="A75" s="212"/>
      <c r="B75" s="213"/>
      <c r="C75" s="215" t="s">
        <v>484</v>
      </c>
      <c r="D75" s="219" t="s">
        <v>491</v>
      </c>
      <c r="E75" s="406">
        <v>1360</v>
      </c>
      <c r="F75" s="406">
        <f t="shared" si="19"/>
        <v>1360</v>
      </c>
      <c r="G75" s="407">
        <v>1360</v>
      </c>
      <c r="H75" s="407"/>
      <c r="I75" s="407"/>
      <c r="J75" s="407"/>
      <c r="K75" s="407"/>
      <c r="L75" s="407"/>
      <c r="M75" s="408"/>
    </row>
    <row r="76" spans="1:13" s="217" customFormat="1" ht="22.5">
      <c r="A76" s="212"/>
      <c r="B76" s="213"/>
      <c r="C76" s="215" t="s">
        <v>485</v>
      </c>
      <c r="D76" s="219" t="s">
        <v>492</v>
      </c>
      <c r="E76" s="406">
        <v>7230</v>
      </c>
      <c r="F76" s="406">
        <f t="shared" si="19"/>
        <v>7000</v>
      </c>
      <c r="G76" s="407">
        <v>7000</v>
      </c>
      <c r="H76" s="407"/>
      <c r="I76" s="407"/>
      <c r="J76" s="407"/>
      <c r="K76" s="407"/>
      <c r="L76" s="407"/>
      <c r="M76" s="408"/>
    </row>
    <row r="77" spans="1:13" s="217" customFormat="1" ht="11.25">
      <c r="A77" s="212"/>
      <c r="B77" s="213"/>
      <c r="C77" s="215" t="s">
        <v>486</v>
      </c>
      <c r="D77" s="216" t="s">
        <v>493</v>
      </c>
      <c r="E77" s="406">
        <v>500</v>
      </c>
      <c r="F77" s="406">
        <f t="shared" si="19"/>
        <v>500</v>
      </c>
      <c r="G77" s="407">
        <v>500</v>
      </c>
      <c r="H77" s="407"/>
      <c r="I77" s="407"/>
      <c r="J77" s="407"/>
      <c r="K77" s="407"/>
      <c r="L77" s="407"/>
      <c r="M77" s="408"/>
    </row>
    <row r="78" spans="1:13" s="217" customFormat="1" ht="11.25">
      <c r="A78" s="212"/>
      <c r="B78" s="213"/>
      <c r="C78" s="215" t="s">
        <v>403</v>
      </c>
      <c r="D78" s="216" t="s">
        <v>404</v>
      </c>
      <c r="E78" s="406">
        <v>4500</v>
      </c>
      <c r="F78" s="406">
        <f t="shared" si="19"/>
        <v>4500</v>
      </c>
      <c r="G78" s="407">
        <v>4500</v>
      </c>
      <c r="H78" s="407"/>
      <c r="I78" s="407"/>
      <c r="J78" s="407"/>
      <c r="K78" s="407"/>
      <c r="L78" s="407"/>
      <c r="M78" s="408"/>
    </row>
    <row r="79" spans="1:13" s="217" customFormat="1" ht="11.25">
      <c r="A79" s="212"/>
      <c r="B79" s="213"/>
      <c r="C79" s="215" t="s">
        <v>412</v>
      </c>
      <c r="D79" s="216" t="s">
        <v>413</v>
      </c>
      <c r="E79" s="406">
        <v>2381</v>
      </c>
      <c r="F79" s="406">
        <f t="shared" si="19"/>
        <v>2500</v>
      </c>
      <c r="G79" s="407">
        <v>2500</v>
      </c>
      <c r="H79" s="407"/>
      <c r="I79" s="407"/>
      <c r="J79" s="407"/>
      <c r="K79" s="407"/>
      <c r="L79" s="407"/>
      <c r="M79" s="408"/>
    </row>
    <row r="80" spans="1:13" s="217" customFormat="1" ht="22.5">
      <c r="A80" s="212"/>
      <c r="B80" s="213"/>
      <c r="C80" s="215" t="s">
        <v>390</v>
      </c>
      <c r="D80" s="219" t="s">
        <v>391</v>
      </c>
      <c r="E80" s="406">
        <v>13364</v>
      </c>
      <c r="F80" s="406">
        <f t="shared" si="19"/>
        <v>13940</v>
      </c>
      <c r="G80" s="407">
        <v>13940</v>
      </c>
      <c r="H80" s="407"/>
      <c r="I80" s="407"/>
      <c r="J80" s="407"/>
      <c r="K80" s="407"/>
      <c r="L80" s="407"/>
      <c r="M80" s="408"/>
    </row>
    <row r="81" spans="1:13" s="217" customFormat="1" ht="11.25">
      <c r="A81" s="220"/>
      <c r="B81" s="221"/>
      <c r="C81" s="215" t="s">
        <v>397</v>
      </c>
      <c r="D81" s="216" t="s">
        <v>398</v>
      </c>
      <c r="E81" s="406">
        <v>43</v>
      </c>
      <c r="F81" s="406">
        <f t="shared" si="19"/>
        <v>50</v>
      </c>
      <c r="G81" s="407">
        <v>50</v>
      </c>
      <c r="H81" s="407"/>
      <c r="I81" s="407"/>
      <c r="J81" s="407"/>
      <c r="K81" s="407"/>
      <c r="L81" s="407"/>
      <c r="M81" s="408"/>
    </row>
    <row r="82" spans="1:13" s="217" customFormat="1" ht="11.25">
      <c r="A82" s="220"/>
      <c r="B82" s="221"/>
      <c r="C82" s="215" t="s">
        <v>429</v>
      </c>
      <c r="D82" s="216" t="s">
        <v>430</v>
      </c>
      <c r="E82" s="406">
        <v>3.55</v>
      </c>
      <c r="F82" s="406">
        <f t="shared" si="19"/>
        <v>0</v>
      </c>
      <c r="G82" s="407">
        <v>0</v>
      </c>
      <c r="H82" s="407"/>
      <c r="I82" s="407"/>
      <c r="J82" s="407"/>
      <c r="K82" s="407"/>
      <c r="L82" s="407"/>
      <c r="M82" s="408"/>
    </row>
    <row r="83" spans="1:13" s="217" customFormat="1" ht="22.5">
      <c r="A83" s="220"/>
      <c r="B83" s="221"/>
      <c r="C83" s="215" t="s">
        <v>462</v>
      </c>
      <c r="D83" s="219" t="s">
        <v>463</v>
      </c>
      <c r="E83" s="406">
        <v>1500</v>
      </c>
      <c r="F83" s="406">
        <f t="shared" si="19"/>
        <v>1000</v>
      </c>
      <c r="G83" s="407">
        <v>1000</v>
      </c>
      <c r="H83" s="407"/>
      <c r="I83" s="407"/>
      <c r="J83" s="407"/>
      <c r="K83" s="407"/>
      <c r="L83" s="407"/>
      <c r="M83" s="408"/>
    </row>
    <row r="84" spans="1:13" s="217" customFormat="1" ht="22.5">
      <c r="A84" s="212"/>
      <c r="B84" s="213"/>
      <c r="C84" s="215" t="s">
        <v>487</v>
      </c>
      <c r="D84" s="219" t="s">
        <v>494</v>
      </c>
      <c r="E84" s="406">
        <v>9000</v>
      </c>
      <c r="F84" s="406">
        <f t="shared" si="19"/>
        <v>9000</v>
      </c>
      <c r="G84" s="407">
        <v>9000</v>
      </c>
      <c r="H84" s="407"/>
      <c r="I84" s="407"/>
      <c r="J84" s="407"/>
      <c r="K84" s="407"/>
      <c r="L84" s="407"/>
      <c r="M84" s="408"/>
    </row>
    <row r="85" spans="1:13" s="217" customFormat="1" ht="22.5">
      <c r="A85" s="212"/>
      <c r="B85" s="213"/>
      <c r="C85" s="215" t="s">
        <v>488</v>
      </c>
      <c r="D85" s="219" t="s">
        <v>496</v>
      </c>
      <c r="E85" s="406">
        <v>2500</v>
      </c>
      <c r="F85" s="406">
        <f t="shared" si="19"/>
        <v>2500</v>
      </c>
      <c r="G85" s="407">
        <v>2500</v>
      </c>
      <c r="H85" s="407"/>
      <c r="I85" s="407"/>
      <c r="J85" s="407"/>
      <c r="K85" s="407"/>
      <c r="L85" s="407"/>
      <c r="M85" s="408"/>
    </row>
    <row r="86" spans="1:13" s="217" customFormat="1" ht="22.5">
      <c r="A86" s="212"/>
      <c r="B86" s="213"/>
      <c r="C86" s="215" t="s">
        <v>489</v>
      </c>
      <c r="D86" s="219" t="s">
        <v>495</v>
      </c>
      <c r="E86" s="406">
        <v>8468</v>
      </c>
      <c r="F86" s="406">
        <f t="shared" si="19"/>
        <v>15000</v>
      </c>
      <c r="G86" s="407">
        <v>15000</v>
      </c>
      <c r="H86" s="407"/>
      <c r="I86" s="407"/>
      <c r="J86" s="407"/>
      <c r="K86" s="407"/>
      <c r="L86" s="407"/>
      <c r="M86" s="408"/>
    </row>
    <row r="87" spans="1:13" s="217" customFormat="1" ht="22.5">
      <c r="A87" s="220"/>
      <c r="B87" s="207"/>
      <c r="C87" s="215" t="s">
        <v>392</v>
      </c>
      <c r="D87" s="219" t="s">
        <v>393</v>
      </c>
      <c r="E87" s="406">
        <v>0</v>
      </c>
      <c r="F87" s="406">
        <f t="shared" si="19"/>
        <v>40000</v>
      </c>
      <c r="G87" s="407"/>
      <c r="H87" s="407"/>
      <c r="I87" s="407"/>
      <c r="J87" s="407"/>
      <c r="K87" s="407"/>
      <c r="L87" s="407"/>
      <c r="M87" s="408">
        <v>40000</v>
      </c>
    </row>
    <row r="88" spans="1:13" s="217" customFormat="1" ht="56.25">
      <c r="A88" s="220"/>
      <c r="B88" s="207"/>
      <c r="C88" s="215" t="s">
        <v>414</v>
      </c>
      <c r="D88" s="219" t="s">
        <v>415</v>
      </c>
      <c r="E88" s="406">
        <v>13000</v>
      </c>
      <c r="F88" s="406">
        <v>0</v>
      </c>
      <c r="G88" s="407"/>
      <c r="H88" s="407"/>
      <c r="I88" s="407"/>
      <c r="J88" s="407"/>
      <c r="K88" s="407"/>
      <c r="L88" s="407"/>
      <c r="M88" s="408">
        <v>0</v>
      </c>
    </row>
    <row r="89" spans="1:13" s="209" customFormat="1" ht="12">
      <c r="A89" s="251"/>
      <c r="B89" s="163" t="s">
        <v>259</v>
      </c>
      <c r="C89" s="163"/>
      <c r="D89" s="187" t="s">
        <v>260</v>
      </c>
      <c r="E89" s="385">
        <f>SUM(E90:E107)</f>
        <v>133258</v>
      </c>
      <c r="F89" s="385">
        <f>SUM(F90:F107)</f>
        <v>153533.5</v>
      </c>
      <c r="G89" s="418">
        <f>SUM(G90:G107)</f>
        <v>153533.5</v>
      </c>
      <c r="H89" s="418">
        <f aca="true" t="shared" si="20" ref="H89:M89">SUM(H90:H106)</f>
        <v>60423</v>
      </c>
      <c r="I89" s="418">
        <f t="shared" si="20"/>
        <v>9177.5</v>
      </c>
      <c r="J89" s="418">
        <f t="shared" si="20"/>
        <v>0</v>
      </c>
      <c r="K89" s="418">
        <f t="shared" si="20"/>
        <v>0</v>
      </c>
      <c r="L89" s="418">
        <f t="shared" si="20"/>
        <v>0</v>
      </c>
      <c r="M89" s="419">
        <f t="shared" si="20"/>
        <v>0</v>
      </c>
    </row>
    <row r="90" spans="1:13" s="227" customFormat="1" ht="45">
      <c r="A90" s="210"/>
      <c r="B90" s="192"/>
      <c r="C90" s="131" t="s">
        <v>416</v>
      </c>
      <c r="D90" s="193" t="s">
        <v>417</v>
      </c>
      <c r="E90" s="421">
        <v>1577.94</v>
      </c>
      <c r="F90" s="406">
        <f aca="true" t="shared" si="21" ref="F90:F103">SUM(G90+M90)</f>
        <v>1763</v>
      </c>
      <c r="G90" s="422">
        <v>1763</v>
      </c>
      <c r="H90" s="422"/>
      <c r="I90" s="422"/>
      <c r="J90" s="422"/>
      <c r="K90" s="422"/>
      <c r="L90" s="422"/>
      <c r="M90" s="423"/>
    </row>
    <row r="91" spans="1:13" s="227" customFormat="1" ht="22.5">
      <c r="A91" s="210"/>
      <c r="B91" s="194"/>
      <c r="C91" s="131" t="s">
        <v>380</v>
      </c>
      <c r="D91" s="189" t="s">
        <v>381</v>
      </c>
      <c r="E91" s="421">
        <v>770</v>
      </c>
      <c r="F91" s="406">
        <f t="shared" si="21"/>
        <v>830</v>
      </c>
      <c r="G91" s="422">
        <v>830</v>
      </c>
      <c r="H91" s="422"/>
      <c r="I91" s="422"/>
      <c r="J91" s="422"/>
      <c r="K91" s="422"/>
      <c r="L91" s="422"/>
      <c r="M91" s="423"/>
    </row>
    <row r="92" spans="1:13" s="217" customFormat="1" ht="22.5">
      <c r="A92" s="222"/>
      <c r="B92" s="207"/>
      <c r="C92" s="215" t="s">
        <v>401</v>
      </c>
      <c r="D92" s="219" t="s">
        <v>586</v>
      </c>
      <c r="E92" s="406">
        <v>0</v>
      </c>
      <c r="F92" s="406">
        <f t="shared" si="21"/>
        <v>7000</v>
      </c>
      <c r="G92" s="407">
        <v>7000</v>
      </c>
      <c r="H92" s="407"/>
      <c r="I92" s="407"/>
      <c r="J92" s="407"/>
      <c r="K92" s="407"/>
      <c r="L92" s="407"/>
      <c r="M92" s="408"/>
    </row>
    <row r="93" spans="1:13" s="227" customFormat="1" ht="11.25">
      <c r="A93" s="228"/>
      <c r="B93" s="229"/>
      <c r="C93" s="121" t="s">
        <v>382</v>
      </c>
      <c r="D93" s="188" t="s">
        <v>383</v>
      </c>
      <c r="E93" s="406">
        <v>20231</v>
      </c>
      <c r="F93" s="406">
        <f t="shared" si="21"/>
        <v>19333</v>
      </c>
      <c r="G93" s="422">
        <f>SUM(H93)</f>
        <v>19333</v>
      </c>
      <c r="H93" s="422">
        <v>19333</v>
      </c>
      <c r="I93" s="422"/>
      <c r="J93" s="422"/>
      <c r="K93" s="422"/>
      <c r="L93" s="422"/>
      <c r="M93" s="423"/>
    </row>
    <row r="94" spans="1:13" s="227" customFormat="1" ht="11.25">
      <c r="A94" s="228"/>
      <c r="B94" s="229"/>
      <c r="C94" s="121" t="s">
        <v>384</v>
      </c>
      <c r="D94" s="188" t="s">
        <v>385</v>
      </c>
      <c r="E94" s="406">
        <v>9358</v>
      </c>
      <c r="F94" s="406">
        <f t="shared" si="21"/>
        <v>4670</v>
      </c>
      <c r="G94" s="422">
        <f>SUM(H94)</f>
        <v>4670</v>
      </c>
      <c r="H94" s="422">
        <v>4670</v>
      </c>
      <c r="I94" s="422"/>
      <c r="J94" s="422"/>
      <c r="K94" s="422"/>
      <c r="L94" s="422"/>
      <c r="M94" s="423"/>
    </row>
    <row r="95" spans="1:13" s="214" customFormat="1" ht="11.25">
      <c r="A95" s="212"/>
      <c r="B95" s="213"/>
      <c r="C95" s="121" t="s">
        <v>372</v>
      </c>
      <c r="D95" s="188" t="s">
        <v>373</v>
      </c>
      <c r="E95" s="406">
        <v>0</v>
      </c>
      <c r="F95" s="409">
        <f t="shared" si="21"/>
        <v>15000</v>
      </c>
      <c r="G95" s="413">
        <f>SUM(H95)</f>
        <v>15000</v>
      </c>
      <c r="H95" s="413">
        <v>15000</v>
      </c>
      <c r="I95" s="413"/>
      <c r="J95" s="413"/>
      <c r="K95" s="413"/>
      <c r="L95" s="413"/>
      <c r="M95" s="414"/>
    </row>
    <row r="96" spans="1:13" s="227" customFormat="1" ht="11.25">
      <c r="A96" s="228"/>
      <c r="B96" s="229"/>
      <c r="C96" s="121" t="s">
        <v>386</v>
      </c>
      <c r="D96" s="188" t="s">
        <v>387</v>
      </c>
      <c r="E96" s="406">
        <v>8691</v>
      </c>
      <c r="F96" s="406">
        <f t="shared" si="21"/>
        <v>8032.5</v>
      </c>
      <c r="G96" s="422">
        <f>SUM(I96)</f>
        <v>8032.5</v>
      </c>
      <c r="H96" s="422"/>
      <c r="I96" s="422">
        <v>8032.5</v>
      </c>
      <c r="J96" s="422"/>
      <c r="K96" s="422"/>
      <c r="L96" s="422"/>
      <c r="M96" s="423"/>
    </row>
    <row r="97" spans="1:13" s="227" customFormat="1" ht="11.25">
      <c r="A97" s="228"/>
      <c r="B97" s="229"/>
      <c r="C97" s="121" t="s">
        <v>388</v>
      </c>
      <c r="D97" s="188" t="s">
        <v>389</v>
      </c>
      <c r="E97" s="406">
        <v>2076</v>
      </c>
      <c r="F97" s="406">
        <f t="shared" si="21"/>
        <v>1145</v>
      </c>
      <c r="G97" s="422">
        <f>SUM(I97)</f>
        <v>1145</v>
      </c>
      <c r="H97" s="422"/>
      <c r="I97" s="422">
        <v>1145</v>
      </c>
      <c r="J97" s="422"/>
      <c r="K97" s="422"/>
      <c r="L97" s="422"/>
      <c r="M97" s="423"/>
    </row>
    <row r="98" spans="1:13" s="227" customFormat="1" ht="11.25">
      <c r="A98" s="228"/>
      <c r="B98" s="229"/>
      <c r="C98" s="121" t="s">
        <v>406</v>
      </c>
      <c r="D98" s="188" t="s">
        <v>407</v>
      </c>
      <c r="E98" s="406">
        <v>20518</v>
      </c>
      <c r="F98" s="406">
        <f t="shared" si="21"/>
        <v>21420</v>
      </c>
      <c r="G98" s="422">
        <f>SUM(H98)</f>
        <v>21420</v>
      </c>
      <c r="H98" s="422">
        <v>21420</v>
      </c>
      <c r="I98" s="422"/>
      <c r="J98" s="422"/>
      <c r="K98" s="422"/>
      <c r="L98" s="422"/>
      <c r="M98" s="423"/>
    </row>
    <row r="99" spans="1:13" s="227" customFormat="1" ht="11.25">
      <c r="A99" s="228"/>
      <c r="B99" s="229"/>
      <c r="C99" s="121" t="s">
        <v>374</v>
      </c>
      <c r="D99" s="188" t="s">
        <v>375</v>
      </c>
      <c r="E99" s="406">
        <v>39232.26</v>
      </c>
      <c r="F99" s="406">
        <f t="shared" si="21"/>
        <v>40600</v>
      </c>
      <c r="G99" s="422">
        <v>40600</v>
      </c>
      <c r="H99" s="422"/>
      <c r="I99" s="422"/>
      <c r="J99" s="422"/>
      <c r="K99" s="422"/>
      <c r="L99" s="422"/>
      <c r="M99" s="423"/>
    </row>
    <row r="100" spans="1:13" s="227" customFormat="1" ht="11.25">
      <c r="A100" s="228"/>
      <c r="B100" s="229"/>
      <c r="C100" s="121" t="s">
        <v>408</v>
      </c>
      <c r="D100" s="188" t="s">
        <v>409</v>
      </c>
      <c r="E100" s="406">
        <v>4800</v>
      </c>
      <c r="F100" s="406">
        <f t="shared" si="21"/>
        <v>4200</v>
      </c>
      <c r="G100" s="422">
        <v>4200</v>
      </c>
      <c r="H100" s="422"/>
      <c r="I100" s="422"/>
      <c r="J100" s="422"/>
      <c r="K100" s="422"/>
      <c r="L100" s="422"/>
      <c r="M100" s="423"/>
    </row>
    <row r="101" spans="1:13" s="217" customFormat="1" ht="11.25">
      <c r="A101" s="212"/>
      <c r="B101" s="213"/>
      <c r="C101" s="215" t="s">
        <v>588</v>
      </c>
      <c r="D101" s="216" t="s">
        <v>589</v>
      </c>
      <c r="E101" s="406">
        <v>0</v>
      </c>
      <c r="F101" s="406">
        <f t="shared" si="21"/>
        <v>150</v>
      </c>
      <c r="G101" s="407">
        <v>150</v>
      </c>
      <c r="H101" s="407"/>
      <c r="I101" s="407"/>
      <c r="J101" s="407"/>
      <c r="K101" s="407"/>
      <c r="L101" s="407"/>
      <c r="M101" s="408"/>
    </row>
    <row r="102" spans="1:13" s="227" customFormat="1" ht="11.25">
      <c r="A102" s="228"/>
      <c r="B102" s="229"/>
      <c r="C102" s="121" t="s">
        <v>376</v>
      </c>
      <c r="D102" s="188" t="s">
        <v>377</v>
      </c>
      <c r="E102" s="406">
        <v>7000</v>
      </c>
      <c r="F102" s="406">
        <f t="shared" si="21"/>
        <v>3000</v>
      </c>
      <c r="G102" s="422">
        <v>3000</v>
      </c>
      <c r="H102" s="422"/>
      <c r="I102" s="422"/>
      <c r="J102" s="422"/>
      <c r="K102" s="422"/>
      <c r="L102" s="422"/>
      <c r="M102" s="423"/>
    </row>
    <row r="103" spans="1:13" s="217" customFormat="1" ht="11.25">
      <c r="A103" s="212"/>
      <c r="B103" s="213"/>
      <c r="C103" s="215" t="s">
        <v>412</v>
      </c>
      <c r="D103" s="216" t="s">
        <v>413</v>
      </c>
      <c r="E103" s="406">
        <v>0</v>
      </c>
      <c r="F103" s="406">
        <f t="shared" si="21"/>
        <v>25000</v>
      </c>
      <c r="G103" s="407">
        <v>25000</v>
      </c>
      <c r="H103" s="407"/>
      <c r="I103" s="407"/>
      <c r="J103" s="407"/>
      <c r="K103" s="407"/>
      <c r="L103" s="407"/>
      <c r="M103" s="408"/>
    </row>
    <row r="104" spans="1:13" s="227" customFormat="1" ht="22.5">
      <c r="A104" s="228"/>
      <c r="B104" s="229"/>
      <c r="C104" s="121" t="s">
        <v>390</v>
      </c>
      <c r="D104" s="189" t="s">
        <v>391</v>
      </c>
      <c r="E104" s="406">
        <v>805</v>
      </c>
      <c r="F104" s="406">
        <f>SUM(G104+M104)</f>
        <v>845</v>
      </c>
      <c r="G104" s="422">
        <v>845</v>
      </c>
      <c r="H104" s="422"/>
      <c r="I104" s="422"/>
      <c r="J104" s="422"/>
      <c r="K104" s="422"/>
      <c r="L104" s="422"/>
      <c r="M104" s="423"/>
    </row>
    <row r="105" spans="1:13" s="227" customFormat="1" ht="22.5">
      <c r="A105" s="228"/>
      <c r="B105" s="229"/>
      <c r="C105" s="121" t="s">
        <v>594</v>
      </c>
      <c r="D105" s="189" t="s">
        <v>606</v>
      </c>
      <c r="E105" s="406">
        <v>179</v>
      </c>
      <c r="F105" s="406">
        <f>SUM(G105+M105)</f>
        <v>185</v>
      </c>
      <c r="G105" s="422">
        <v>185</v>
      </c>
      <c r="H105" s="422"/>
      <c r="I105" s="422"/>
      <c r="J105" s="422"/>
      <c r="K105" s="422"/>
      <c r="L105" s="422"/>
      <c r="M105" s="423"/>
    </row>
    <row r="106" spans="1:13" s="227" customFormat="1" ht="11.25">
      <c r="A106" s="210"/>
      <c r="B106" s="235"/>
      <c r="C106" s="121" t="s">
        <v>397</v>
      </c>
      <c r="D106" s="188" t="s">
        <v>398</v>
      </c>
      <c r="E106" s="406">
        <v>3019.8</v>
      </c>
      <c r="F106" s="406">
        <f>SUM(G106+M106)</f>
        <v>360</v>
      </c>
      <c r="G106" s="422">
        <v>360</v>
      </c>
      <c r="H106" s="422"/>
      <c r="I106" s="422"/>
      <c r="J106" s="422"/>
      <c r="K106" s="422"/>
      <c r="L106" s="422"/>
      <c r="M106" s="423"/>
    </row>
    <row r="107" spans="1:13" s="217" customFormat="1" ht="11.25">
      <c r="A107" s="440"/>
      <c r="B107" s="225"/>
      <c r="C107" s="121" t="s">
        <v>361</v>
      </c>
      <c r="D107" s="188" t="s">
        <v>362</v>
      </c>
      <c r="E107" s="406">
        <v>15000</v>
      </c>
      <c r="F107" s="406">
        <f>SUM(G107+M107)</f>
        <v>0</v>
      </c>
      <c r="G107" s="407"/>
      <c r="H107" s="407"/>
      <c r="I107" s="407"/>
      <c r="J107" s="407"/>
      <c r="K107" s="407"/>
      <c r="L107" s="407"/>
      <c r="M107" s="408">
        <v>0</v>
      </c>
    </row>
    <row r="108" spans="1:13" s="209" customFormat="1" ht="24">
      <c r="A108" s="202" t="s">
        <v>265</v>
      </c>
      <c r="B108" s="203"/>
      <c r="C108" s="203"/>
      <c r="D108" s="252" t="s">
        <v>418</v>
      </c>
      <c r="E108" s="415">
        <f>SUM(E109+E111+E123)</f>
        <v>76146</v>
      </c>
      <c r="F108" s="415">
        <f>SUM(F109+F111+F123)</f>
        <v>81201</v>
      </c>
      <c r="G108" s="416">
        <f>SUM(G109+G111+G123)</f>
        <v>71201</v>
      </c>
      <c r="H108" s="416">
        <f aca="true" t="shared" si="22" ref="H108:M108">SUM(H111)</f>
        <v>18333</v>
      </c>
      <c r="I108" s="416">
        <f t="shared" si="22"/>
        <v>2859</v>
      </c>
      <c r="J108" s="416">
        <f t="shared" si="22"/>
        <v>0</v>
      </c>
      <c r="K108" s="416">
        <f t="shared" si="22"/>
        <v>0</v>
      </c>
      <c r="L108" s="416">
        <f t="shared" si="22"/>
        <v>0</v>
      </c>
      <c r="M108" s="417">
        <f t="shared" si="22"/>
        <v>10000</v>
      </c>
    </row>
    <row r="109" spans="1:13" s="209" customFormat="1" ht="12">
      <c r="A109" s="205"/>
      <c r="B109" s="163" t="s">
        <v>602</v>
      </c>
      <c r="C109" s="163"/>
      <c r="D109" s="187" t="s">
        <v>603</v>
      </c>
      <c r="E109" s="385">
        <f>SUM(E110)</f>
        <v>0</v>
      </c>
      <c r="F109" s="385">
        <f>SUM(F110)</f>
        <v>2000</v>
      </c>
      <c r="G109" s="418">
        <f>SUM(G110)</f>
        <v>2000</v>
      </c>
      <c r="H109" s="418">
        <f aca="true" t="shared" si="23" ref="H109:M109">SUM(H110:H120)</f>
        <v>36666</v>
      </c>
      <c r="I109" s="418">
        <f t="shared" si="23"/>
        <v>5718</v>
      </c>
      <c r="J109" s="418">
        <f t="shared" si="23"/>
        <v>0</v>
      </c>
      <c r="K109" s="418">
        <f t="shared" si="23"/>
        <v>0</v>
      </c>
      <c r="L109" s="418">
        <f t="shared" si="23"/>
        <v>0</v>
      </c>
      <c r="M109" s="419">
        <f t="shared" si="23"/>
        <v>10000</v>
      </c>
    </row>
    <row r="110" spans="1:13" s="217" customFormat="1" ht="11.25">
      <c r="A110" s="212"/>
      <c r="B110" s="213"/>
      <c r="C110" s="215" t="s">
        <v>374</v>
      </c>
      <c r="D110" s="216" t="s">
        <v>375</v>
      </c>
      <c r="E110" s="406">
        <v>0</v>
      </c>
      <c r="F110" s="406">
        <f>SUM(G110+M110)</f>
        <v>2000</v>
      </c>
      <c r="G110" s="407">
        <v>2000</v>
      </c>
      <c r="H110" s="407"/>
      <c r="I110" s="407"/>
      <c r="J110" s="407"/>
      <c r="K110" s="407"/>
      <c r="L110" s="407"/>
      <c r="M110" s="408"/>
    </row>
    <row r="111" spans="1:13" s="209" customFormat="1" ht="12">
      <c r="A111" s="251"/>
      <c r="B111" s="163" t="s">
        <v>419</v>
      </c>
      <c r="C111" s="163"/>
      <c r="D111" s="187" t="s">
        <v>267</v>
      </c>
      <c r="E111" s="385">
        <f aca="true" t="shared" si="24" ref="E111:M111">SUM(E112:E122)</f>
        <v>76146</v>
      </c>
      <c r="F111" s="385">
        <f>SUM(F112:F122)</f>
        <v>77297</v>
      </c>
      <c r="G111" s="418">
        <f t="shared" si="24"/>
        <v>67297</v>
      </c>
      <c r="H111" s="418">
        <f t="shared" si="24"/>
        <v>18333</v>
      </c>
      <c r="I111" s="418">
        <f t="shared" si="24"/>
        <v>2859</v>
      </c>
      <c r="J111" s="418">
        <f t="shared" si="24"/>
        <v>0</v>
      </c>
      <c r="K111" s="418">
        <f t="shared" si="24"/>
        <v>0</v>
      </c>
      <c r="L111" s="418">
        <f t="shared" si="24"/>
        <v>0</v>
      </c>
      <c r="M111" s="419">
        <f t="shared" si="24"/>
        <v>10000</v>
      </c>
    </row>
    <row r="112" spans="1:13" s="217" customFormat="1" ht="11.25">
      <c r="A112" s="212"/>
      <c r="B112" s="211"/>
      <c r="C112" s="215" t="s">
        <v>401</v>
      </c>
      <c r="D112" s="216" t="s">
        <v>402</v>
      </c>
      <c r="E112" s="406">
        <v>6000</v>
      </c>
      <c r="F112" s="406">
        <f aca="true" t="shared" si="25" ref="F112:F118">SUM(G112+M112)</f>
        <v>6600</v>
      </c>
      <c r="G112" s="407">
        <v>6600</v>
      </c>
      <c r="H112" s="407"/>
      <c r="I112" s="407"/>
      <c r="J112" s="407"/>
      <c r="K112" s="407"/>
      <c r="L112" s="407"/>
      <c r="M112" s="408"/>
    </row>
    <row r="113" spans="1:13" s="217" customFormat="1" ht="11.25">
      <c r="A113" s="212"/>
      <c r="B113" s="213"/>
      <c r="C113" s="215" t="s">
        <v>386</v>
      </c>
      <c r="D113" s="216" t="s">
        <v>387</v>
      </c>
      <c r="E113" s="406">
        <v>3008</v>
      </c>
      <c r="F113" s="406">
        <f t="shared" si="25"/>
        <v>2502</v>
      </c>
      <c r="G113" s="407">
        <f>SUM(I113)</f>
        <v>2502</v>
      </c>
      <c r="H113" s="407"/>
      <c r="I113" s="407">
        <v>2502</v>
      </c>
      <c r="J113" s="407"/>
      <c r="K113" s="407"/>
      <c r="L113" s="407"/>
      <c r="M113" s="408"/>
    </row>
    <row r="114" spans="1:13" s="217" customFormat="1" ht="11.25">
      <c r="A114" s="212"/>
      <c r="B114" s="213"/>
      <c r="C114" s="215" t="s">
        <v>388</v>
      </c>
      <c r="D114" s="216" t="s">
        <v>389</v>
      </c>
      <c r="E114" s="406">
        <v>428</v>
      </c>
      <c r="F114" s="406">
        <f t="shared" si="25"/>
        <v>357</v>
      </c>
      <c r="G114" s="407">
        <f>SUM(I114)</f>
        <v>357</v>
      </c>
      <c r="H114" s="407"/>
      <c r="I114" s="407">
        <v>357</v>
      </c>
      <c r="J114" s="407"/>
      <c r="K114" s="407"/>
      <c r="L114" s="407"/>
      <c r="M114" s="408"/>
    </row>
    <row r="115" spans="1:13" s="217" customFormat="1" ht="11.25">
      <c r="A115" s="212"/>
      <c r="B115" s="213"/>
      <c r="C115" s="215" t="s">
        <v>406</v>
      </c>
      <c r="D115" s="216" t="s">
        <v>407</v>
      </c>
      <c r="E115" s="406">
        <v>18660</v>
      </c>
      <c r="F115" s="406">
        <f t="shared" si="25"/>
        <v>18333</v>
      </c>
      <c r="G115" s="407">
        <f>SUM(H115)</f>
        <v>18333</v>
      </c>
      <c r="H115" s="407">
        <v>18333</v>
      </c>
      <c r="I115" s="407"/>
      <c r="J115" s="407"/>
      <c r="K115" s="407"/>
      <c r="L115" s="407"/>
      <c r="M115" s="408"/>
    </row>
    <row r="116" spans="1:13" s="217" customFormat="1" ht="11.25">
      <c r="A116" s="212"/>
      <c r="B116" s="213"/>
      <c r="C116" s="215" t="s">
        <v>374</v>
      </c>
      <c r="D116" s="216" t="s">
        <v>375</v>
      </c>
      <c r="E116" s="406">
        <v>22700</v>
      </c>
      <c r="F116" s="406">
        <f t="shared" si="25"/>
        <v>29640</v>
      </c>
      <c r="G116" s="407">
        <v>29640</v>
      </c>
      <c r="H116" s="407"/>
      <c r="I116" s="407"/>
      <c r="J116" s="407"/>
      <c r="K116" s="407"/>
      <c r="L116" s="407"/>
      <c r="M116" s="408"/>
    </row>
    <row r="117" spans="1:13" s="217" customFormat="1" ht="11.25">
      <c r="A117" s="212"/>
      <c r="B117" s="213"/>
      <c r="C117" s="215" t="s">
        <v>408</v>
      </c>
      <c r="D117" s="216" t="s">
        <v>409</v>
      </c>
      <c r="E117" s="406">
        <v>3900</v>
      </c>
      <c r="F117" s="406">
        <f t="shared" si="25"/>
        <v>3900</v>
      </c>
      <c r="G117" s="407">
        <v>3900</v>
      </c>
      <c r="H117" s="407"/>
      <c r="I117" s="407"/>
      <c r="J117" s="407"/>
      <c r="K117" s="407"/>
      <c r="L117" s="407"/>
      <c r="M117" s="408"/>
    </row>
    <row r="118" spans="1:13" s="217" customFormat="1" ht="11.25">
      <c r="A118" s="212"/>
      <c r="B118" s="213"/>
      <c r="C118" s="215" t="s">
        <v>588</v>
      </c>
      <c r="D118" s="216" t="s">
        <v>589</v>
      </c>
      <c r="E118" s="406">
        <v>0</v>
      </c>
      <c r="F118" s="406">
        <f t="shared" si="25"/>
        <v>400</v>
      </c>
      <c r="G118" s="407">
        <v>400</v>
      </c>
      <c r="H118" s="407"/>
      <c r="I118" s="407"/>
      <c r="J118" s="407"/>
      <c r="K118" s="407"/>
      <c r="L118" s="407"/>
      <c r="M118" s="408"/>
    </row>
    <row r="119" spans="1:13" s="217" customFormat="1" ht="11.25">
      <c r="A119" s="212"/>
      <c r="B119" s="213"/>
      <c r="C119" s="215" t="s">
        <v>376</v>
      </c>
      <c r="D119" s="216" t="s">
        <v>377</v>
      </c>
      <c r="E119" s="406">
        <v>4390</v>
      </c>
      <c r="F119" s="406">
        <f>SUM(G119+M119)</f>
        <v>3500</v>
      </c>
      <c r="G119" s="407">
        <v>3500</v>
      </c>
      <c r="H119" s="407"/>
      <c r="I119" s="407"/>
      <c r="J119" s="407"/>
      <c r="K119" s="407"/>
      <c r="L119" s="407"/>
      <c r="M119" s="408"/>
    </row>
    <row r="120" spans="1:13" s="217" customFormat="1" ht="11.25">
      <c r="A120" s="212"/>
      <c r="B120" s="213"/>
      <c r="C120" s="215" t="s">
        <v>412</v>
      </c>
      <c r="D120" s="216" t="s">
        <v>413</v>
      </c>
      <c r="E120" s="406">
        <v>2065</v>
      </c>
      <c r="F120" s="406">
        <f>SUM(G120+M120)</f>
        <v>2065</v>
      </c>
      <c r="G120" s="407">
        <v>2065</v>
      </c>
      <c r="H120" s="407"/>
      <c r="I120" s="407"/>
      <c r="J120" s="407"/>
      <c r="K120" s="407"/>
      <c r="L120" s="407"/>
      <c r="M120" s="408"/>
    </row>
    <row r="121" spans="1:13" s="227" customFormat="1" ht="11.25">
      <c r="A121" s="210"/>
      <c r="B121" s="235"/>
      <c r="C121" s="121" t="s">
        <v>397</v>
      </c>
      <c r="D121" s="188" t="s">
        <v>398</v>
      </c>
      <c r="E121" s="406">
        <v>180</v>
      </c>
      <c r="F121" s="406">
        <f>SUM(G121+M121)</f>
        <v>0</v>
      </c>
      <c r="G121" s="422">
        <v>0</v>
      </c>
      <c r="H121" s="422"/>
      <c r="I121" s="422"/>
      <c r="J121" s="422"/>
      <c r="K121" s="422"/>
      <c r="L121" s="422"/>
      <c r="M121" s="423"/>
    </row>
    <row r="122" spans="1:13" s="217" customFormat="1" ht="22.5">
      <c r="A122" s="212"/>
      <c r="B122" s="213"/>
      <c r="C122" s="215" t="s">
        <v>392</v>
      </c>
      <c r="D122" s="219" t="s">
        <v>393</v>
      </c>
      <c r="E122" s="406">
        <v>14815</v>
      </c>
      <c r="F122" s="406">
        <f>SUM(G122+M122)</f>
        <v>10000</v>
      </c>
      <c r="G122" s="407"/>
      <c r="H122" s="407"/>
      <c r="I122" s="407"/>
      <c r="J122" s="407"/>
      <c r="K122" s="407"/>
      <c r="L122" s="407"/>
      <c r="M122" s="408">
        <v>10000</v>
      </c>
    </row>
    <row r="123" spans="1:13" s="209" customFormat="1" ht="12">
      <c r="A123" s="251"/>
      <c r="B123" s="163" t="s">
        <v>590</v>
      </c>
      <c r="C123" s="163"/>
      <c r="D123" s="187" t="s">
        <v>591</v>
      </c>
      <c r="E123" s="385">
        <f aca="true" t="shared" si="26" ref="E123:M123">SUM(E124)</f>
        <v>0</v>
      </c>
      <c r="F123" s="385">
        <f t="shared" si="26"/>
        <v>1904</v>
      </c>
      <c r="G123" s="418">
        <f t="shared" si="26"/>
        <v>1904</v>
      </c>
      <c r="H123" s="418">
        <f t="shared" si="26"/>
        <v>0</v>
      </c>
      <c r="I123" s="418">
        <f t="shared" si="26"/>
        <v>0</v>
      </c>
      <c r="J123" s="418">
        <f t="shared" si="26"/>
        <v>0</v>
      </c>
      <c r="K123" s="418">
        <f t="shared" si="26"/>
        <v>0</v>
      </c>
      <c r="L123" s="418">
        <f t="shared" si="26"/>
        <v>0</v>
      </c>
      <c r="M123" s="419">
        <f t="shared" si="26"/>
        <v>0</v>
      </c>
    </row>
    <row r="124" spans="1:13" s="217" customFormat="1" ht="11.25">
      <c r="A124" s="212"/>
      <c r="B124" s="211"/>
      <c r="C124" s="215" t="s">
        <v>433</v>
      </c>
      <c r="D124" s="216" t="s">
        <v>434</v>
      </c>
      <c r="E124" s="406">
        <v>0</v>
      </c>
      <c r="F124" s="406">
        <f>SUM(G124+M124)</f>
        <v>1904</v>
      </c>
      <c r="G124" s="407">
        <v>1904</v>
      </c>
      <c r="H124" s="407"/>
      <c r="I124" s="407"/>
      <c r="J124" s="407"/>
      <c r="K124" s="407"/>
      <c r="L124" s="407"/>
      <c r="M124" s="408"/>
    </row>
    <row r="125" spans="1:13" s="209" customFormat="1" ht="60">
      <c r="A125" s="202" t="s">
        <v>269</v>
      </c>
      <c r="B125" s="203"/>
      <c r="C125" s="203"/>
      <c r="D125" s="252" t="s">
        <v>420</v>
      </c>
      <c r="E125" s="415">
        <f aca="true" t="shared" si="27" ref="E125:M125">SUM(E126)</f>
        <v>21814.699999999997</v>
      </c>
      <c r="F125" s="415">
        <f t="shared" si="27"/>
        <v>16900</v>
      </c>
      <c r="G125" s="416">
        <f t="shared" si="27"/>
        <v>16900</v>
      </c>
      <c r="H125" s="416">
        <f t="shared" si="27"/>
        <v>0</v>
      </c>
      <c r="I125" s="416">
        <f t="shared" si="27"/>
        <v>0</v>
      </c>
      <c r="J125" s="416">
        <f t="shared" si="27"/>
        <v>0</v>
      </c>
      <c r="K125" s="416">
        <f t="shared" si="27"/>
        <v>0</v>
      </c>
      <c r="L125" s="416">
        <f t="shared" si="27"/>
        <v>0</v>
      </c>
      <c r="M125" s="417">
        <f t="shared" si="27"/>
        <v>0</v>
      </c>
    </row>
    <row r="126" spans="1:13" s="209" customFormat="1" ht="36">
      <c r="A126" s="205"/>
      <c r="B126" s="163" t="s">
        <v>421</v>
      </c>
      <c r="C126" s="163"/>
      <c r="D126" s="190" t="s">
        <v>422</v>
      </c>
      <c r="E126" s="385">
        <f aca="true" t="shared" si="28" ref="E126:M126">SUM(E127:E134)</f>
        <v>21814.699999999997</v>
      </c>
      <c r="F126" s="385">
        <f t="shared" si="28"/>
        <v>16900</v>
      </c>
      <c r="G126" s="418">
        <f t="shared" si="28"/>
        <v>16900</v>
      </c>
      <c r="H126" s="418">
        <f t="shared" si="28"/>
        <v>0</v>
      </c>
      <c r="I126" s="418">
        <f t="shared" si="28"/>
        <v>0</v>
      </c>
      <c r="J126" s="418">
        <f t="shared" si="28"/>
        <v>0</v>
      </c>
      <c r="K126" s="418">
        <f t="shared" si="28"/>
        <v>0</v>
      </c>
      <c r="L126" s="418">
        <f t="shared" si="28"/>
        <v>0</v>
      </c>
      <c r="M126" s="419">
        <f t="shared" si="28"/>
        <v>0</v>
      </c>
    </row>
    <row r="127" spans="1:13" s="217" customFormat="1" ht="11.25">
      <c r="A127" s="212"/>
      <c r="B127" s="213"/>
      <c r="C127" s="215" t="s">
        <v>386</v>
      </c>
      <c r="D127" s="216" t="s">
        <v>387</v>
      </c>
      <c r="E127" s="406">
        <v>230</v>
      </c>
      <c r="F127" s="406">
        <f aca="true" t="shared" si="29" ref="F127:F132">SUM(G127+M127)</f>
        <v>0</v>
      </c>
      <c r="G127" s="407">
        <f>SUM(I127)</f>
        <v>0</v>
      </c>
      <c r="H127" s="407"/>
      <c r="I127" s="407"/>
      <c r="J127" s="407"/>
      <c r="K127" s="407"/>
      <c r="L127" s="407"/>
      <c r="M127" s="408"/>
    </row>
    <row r="128" spans="1:13" s="217" customFormat="1" ht="11.25">
      <c r="A128" s="212"/>
      <c r="B128" s="213"/>
      <c r="C128" s="215" t="s">
        <v>388</v>
      </c>
      <c r="D128" s="216" t="s">
        <v>389</v>
      </c>
      <c r="E128" s="406">
        <v>33</v>
      </c>
      <c r="F128" s="406">
        <f t="shared" si="29"/>
        <v>0</v>
      </c>
      <c r="G128" s="407">
        <f>SUM(I128)</f>
        <v>0</v>
      </c>
      <c r="H128" s="407"/>
      <c r="I128" s="407"/>
      <c r="J128" s="407"/>
      <c r="K128" s="407"/>
      <c r="L128" s="407"/>
      <c r="M128" s="408"/>
    </row>
    <row r="129" spans="1:13" s="217" customFormat="1" ht="11.25">
      <c r="A129" s="212"/>
      <c r="B129" s="213"/>
      <c r="C129" s="215" t="s">
        <v>406</v>
      </c>
      <c r="D129" s="216" t="s">
        <v>407</v>
      </c>
      <c r="E129" s="406">
        <v>1000</v>
      </c>
      <c r="F129" s="406">
        <f t="shared" si="29"/>
        <v>0</v>
      </c>
      <c r="G129" s="407">
        <f>SUM(H129)</f>
        <v>0</v>
      </c>
      <c r="H129" s="407"/>
      <c r="I129" s="407"/>
      <c r="J129" s="407"/>
      <c r="K129" s="407"/>
      <c r="L129" s="407"/>
      <c r="M129" s="408"/>
    </row>
    <row r="130" spans="1:13" s="217" customFormat="1" ht="11.25">
      <c r="A130" s="212"/>
      <c r="B130" s="213"/>
      <c r="C130" s="215" t="s">
        <v>374</v>
      </c>
      <c r="D130" s="216" t="s">
        <v>375</v>
      </c>
      <c r="E130" s="406">
        <v>993</v>
      </c>
      <c r="F130" s="406">
        <f t="shared" si="29"/>
        <v>700</v>
      </c>
      <c r="G130" s="407">
        <v>700</v>
      </c>
      <c r="H130" s="407"/>
      <c r="I130" s="407"/>
      <c r="J130" s="407"/>
      <c r="K130" s="407"/>
      <c r="L130" s="407"/>
      <c r="M130" s="408"/>
    </row>
    <row r="131" spans="1:13" s="217" customFormat="1" ht="11.25">
      <c r="A131" s="212"/>
      <c r="B131" s="213"/>
      <c r="C131" s="215" t="s">
        <v>376</v>
      </c>
      <c r="D131" s="216" t="s">
        <v>377</v>
      </c>
      <c r="E131" s="406">
        <v>5799.85</v>
      </c>
      <c r="F131" s="406">
        <f t="shared" si="29"/>
        <v>5500</v>
      </c>
      <c r="G131" s="407">
        <v>5500</v>
      </c>
      <c r="H131" s="407"/>
      <c r="I131" s="407"/>
      <c r="J131" s="407"/>
      <c r="K131" s="407"/>
      <c r="L131" s="407"/>
      <c r="M131" s="408"/>
    </row>
    <row r="132" spans="1:13" s="217" customFormat="1" ht="22.5">
      <c r="A132" s="220"/>
      <c r="B132" s="221"/>
      <c r="C132" s="215" t="s">
        <v>462</v>
      </c>
      <c r="D132" s="219" t="s">
        <v>463</v>
      </c>
      <c r="E132" s="406">
        <v>10000</v>
      </c>
      <c r="F132" s="406">
        <f t="shared" si="29"/>
        <v>8000</v>
      </c>
      <c r="G132" s="407">
        <v>8000</v>
      </c>
      <c r="H132" s="407"/>
      <c r="I132" s="407"/>
      <c r="J132" s="407"/>
      <c r="K132" s="407"/>
      <c r="L132" s="407"/>
      <c r="M132" s="408"/>
    </row>
    <row r="133" spans="1:13" s="217" customFormat="1" ht="22.5">
      <c r="A133" s="212"/>
      <c r="B133" s="213"/>
      <c r="C133" s="215" t="s">
        <v>488</v>
      </c>
      <c r="D133" s="219" t="s">
        <v>496</v>
      </c>
      <c r="E133" s="406">
        <v>700</v>
      </c>
      <c r="F133" s="406">
        <f>SUM(G133+M133)</f>
        <v>700</v>
      </c>
      <c r="G133" s="407">
        <v>700</v>
      </c>
      <c r="H133" s="407"/>
      <c r="I133" s="407"/>
      <c r="J133" s="407"/>
      <c r="K133" s="407"/>
      <c r="L133" s="407"/>
      <c r="M133" s="408"/>
    </row>
    <row r="134" spans="1:13" s="217" customFormat="1" ht="22.5">
      <c r="A134" s="212"/>
      <c r="B134" s="213"/>
      <c r="C134" s="215" t="s">
        <v>489</v>
      </c>
      <c r="D134" s="219" t="s">
        <v>495</v>
      </c>
      <c r="E134" s="406">
        <v>3058.85</v>
      </c>
      <c r="F134" s="406">
        <f>SUM(G134+M134)</f>
        <v>2000</v>
      </c>
      <c r="G134" s="407">
        <v>2000</v>
      </c>
      <c r="H134" s="407"/>
      <c r="I134" s="407"/>
      <c r="J134" s="407"/>
      <c r="K134" s="407"/>
      <c r="L134" s="407"/>
      <c r="M134" s="408"/>
    </row>
    <row r="135" spans="1:13" s="209" customFormat="1" ht="12">
      <c r="A135" s="202" t="s">
        <v>423</v>
      </c>
      <c r="B135" s="203"/>
      <c r="C135" s="203"/>
      <c r="D135" s="204" t="s">
        <v>424</v>
      </c>
      <c r="E135" s="415">
        <f aca="true" t="shared" si="30" ref="E135:M135">SUM(E136)</f>
        <v>148977.48</v>
      </c>
      <c r="F135" s="415">
        <f t="shared" si="30"/>
        <v>150000</v>
      </c>
      <c r="G135" s="416">
        <f t="shared" si="30"/>
        <v>150000</v>
      </c>
      <c r="H135" s="416">
        <f t="shared" si="30"/>
        <v>0</v>
      </c>
      <c r="I135" s="416">
        <f t="shared" si="30"/>
        <v>0</v>
      </c>
      <c r="J135" s="416">
        <f t="shared" si="30"/>
        <v>0</v>
      </c>
      <c r="K135" s="416">
        <f t="shared" si="30"/>
        <v>150000</v>
      </c>
      <c r="L135" s="416">
        <f t="shared" si="30"/>
        <v>0</v>
      </c>
      <c r="M135" s="417">
        <f t="shared" si="30"/>
        <v>0</v>
      </c>
    </row>
    <row r="136" spans="1:13" s="209" customFormat="1" ht="36">
      <c r="A136" s="205"/>
      <c r="B136" s="163" t="s">
        <v>425</v>
      </c>
      <c r="C136" s="163"/>
      <c r="D136" s="190" t="s">
        <v>426</v>
      </c>
      <c r="E136" s="385">
        <f aca="true" t="shared" si="31" ref="E136:M136">SUM(E137:E138)</f>
        <v>148977.48</v>
      </c>
      <c r="F136" s="385">
        <f t="shared" si="31"/>
        <v>150000</v>
      </c>
      <c r="G136" s="418">
        <f t="shared" si="31"/>
        <v>150000</v>
      </c>
      <c r="H136" s="418">
        <f t="shared" si="31"/>
        <v>0</v>
      </c>
      <c r="I136" s="418">
        <f t="shared" si="31"/>
        <v>0</v>
      </c>
      <c r="J136" s="418">
        <f t="shared" si="31"/>
        <v>0</v>
      </c>
      <c r="K136" s="418">
        <f t="shared" si="31"/>
        <v>150000</v>
      </c>
      <c r="L136" s="418">
        <f t="shared" si="31"/>
        <v>0</v>
      </c>
      <c r="M136" s="419">
        <f t="shared" si="31"/>
        <v>0</v>
      </c>
    </row>
    <row r="137" spans="1:13" s="217" customFormat="1" ht="33.75">
      <c r="A137" s="224"/>
      <c r="B137" s="211"/>
      <c r="C137" s="215" t="s">
        <v>427</v>
      </c>
      <c r="D137" s="219" t="s">
        <v>428</v>
      </c>
      <c r="E137" s="406">
        <v>148400.28</v>
      </c>
      <c r="F137" s="406">
        <f>SUM(G137+M137)</f>
        <v>150000</v>
      </c>
      <c r="G137" s="407">
        <f>SUM(K137)</f>
        <v>150000</v>
      </c>
      <c r="H137" s="407"/>
      <c r="I137" s="407"/>
      <c r="J137" s="407"/>
      <c r="K137" s="407">
        <v>150000</v>
      </c>
      <c r="L137" s="407"/>
      <c r="M137" s="408"/>
    </row>
    <row r="138" spans="1:13" s="217" customFormat="1" ht="33.75">
      <c r="A138" s="230"/>
      <c r="B138" s="225"/>
      <c r="C138" s="215" t="s">
        <v>490</v>
      </c>
      <c r="D138" s="219" t="s">
        <v>428</v>
      </c>
      <c r="E138" s="406">
        <v>577.2</v>
      </c>
      <c r="F138" s="406">
        <f>SUM(G138+M138)</f>
        <v>0</v>
      </c>
      <c r="G138" s="407">
        <f>SUM(K138)</f>
        <v>0</v>
      </c>
      <c r="H138" s="407"/>
      <c r="I138" s="407"/>
      <c r="J138" s="407"/>
      <c r="K138" s="407">
        <v>0</v>
      </c>
      <c r="L138" s="407"/>
      <c r="M138" s="408"/>
    </row>
    <row r="139" spans="1:13" s="209" customFormat="1" ht="12">
      <c r="A139" s="202" t="s">
        <v>306</v>
      </c>
      <c r="B139" s="203"/>
      <c r="C139" s="203"/>
      <c r="D139" s="204" t="s">
        <v>307</v>
      </c>
      <c r="E139" s="415">
        <f aca="true" t="shared" si="32" ref="E139:M139">SUM(E140+E143)</f>
        <v>42172.7</v>
      </c>
      <c r="F139" s="415">
        <f t="shared" si="32"/>
        <v>21900</v>
      </c>
      <c r="G139" s="416">
        <f t="shared" si="32"/>
        <v>21900</v>
      </c>
      <c r="H139" s="416">
        <f t="shared" si="32"/>
        <v>0</v>
      </c>
      <c r="I139" s="416">
        <f t="shared" si="32"/>
        <v>0</v>
      </c>
      <c r="J139" s="416">
        <f t="shared" si="32"/>
        <v>0</v>
      </c>
      <c r="K139" s="416">
        <f t="shared" si="32"/>
        <v>0</v>
      </c>
      <c r="L139" s="416">
        <f t="shared" si="32"/>
        <v>0</v>
      </c>
      <c r="M139" s="417">
        <f t="shared" si="32"/>
        <v>0</v>
      </c>
    </row>
    <row r="140" spans="1:13" s="209" customFormat="1" ht="12">
      <c r="A140" s="253"/>
      <c r="B140" s="163" t="s">
        <v>314</v>
      </c>
      <c r="C140" s="163"/>
      <c r="D140" s="187" t="s">
        <v>315</v>
      </c>
      <c r="E140" s="385">
        <f>SUM(E141:E142)</f>
        <v>31172.7</v>
      </c>
      <c r="F140" s="385">
        <f>SUM(F141:F142)</f>
        <v>0</v>
      </c>
      <c r="G140" s="418">
        <f aca="true" t="shared" si="33" ref="G140:M140">SUM(G141+G142)</f>
        <v>0</v>
      </c>
      <c r="H140" s="418">
        <f t="shared" si="33"/>
        <v>0</v>
      </c>
      <c r="I140" s="418">
        <f t="shared" si="33"/>
        <v>0</v>
      </c>
      <c r="J140" s="418">
        <f t="shared" si="33"/>
        <v>0</v>
      </c>
      <c r="K140" s="418">
        <f t="shared" si="33"/>
        <v>0</v>
      </c>
      <c r="L140" s="418">
        <f t="shared" si="33"/>
        <v>0</v>
      </c>
      <c r="M140" s="419">
        <f t="shared" si="33"/>
        <v>0</v>
      </c>
    </row>
    <row r="141" spans="1:13" s="217" customFormat="1" ht="11.25">
      <c r="A141" s="206"/>
      <c r="B141" s="218"/>
      <c r="C141" s="215" t="s">
        <v>412</v>
      </c>
      <c r="D141" s="216" t="s">
        <v>413</v>
      </c>
      <c r="E141" s="406">
        <v>17121</v>
      </c>
      <c r="F141" s="406">
        <f>SUM(G141+M141)</f>
        <v>0</v>
      </c>
      <c r="G141" s="407">
        <v>0</v>
      </c>
      <c r="H141" s="407"/>
      <c r="I141" s="407"/>
      <c r="J141" s="407"/>
      <c r="K141" s="407"/>
      <c r="L141" s="407"/>
      <c r="M141" s="408"/>
    </row>
    <row r="142" spans="1:13" s="217" customFormat="1" ht="11.25">
      <c r="A142" s="206"/>
      <c r="B142" s="218"/>
      <c r="C142" s="215" t="s">
        <v>429</v>
      </c>
      <c r="D142" s="216" t="s">
        <v>430</v>
      </c>
      <c r="E142" s="406">
        <v>14051.7</v>
      </c>
      <c r="F142" s="406">
        <f>SUM(G142+M142)</f>
        <v>0</v>
      </c>
      <c r="G142" s="407">
        <v>0</v>
      </c>
      <c r="H142" s="407"/>
      <c r="I142" s="407"/>
      <c r="J142" s="407"/>
      <c r="K142" s="407"/>
      <c r="L142" s="407"/>
      <c r="M142" s="408"/>
    </row>
    <row r="143" spans="1:13" s="209" customFormat="1" ht="12">
      <c r="A143" s="251"/>
      <c r="B143" s="163" t="s">
        <v>431</v>
      </c>
      <c r="C143" s="163"/>
      <c r="D143" s="187" t="s">
        <v>432</v>
      </c>
      <c r="E143" s="385">
        <f aca="true" t="shared" si="34" ref="E143:M143">SUM(E144)</f>
        <v>11000</v>
      </c>
      <c r="F143" s="385">
        <f t="shared" si="34"/>
        <v>21900</v>
      </c>
      <c r="G143" s="418">
        <f t="shared" si="34"/>
        <v>21900</v>
      </c>
      <c r="H143" s="418">
        <f t="shared" si="34"/>
        <v>0</v>
      </c>
      <c r="I143" s="418">
        <f t="shared" si="34"/>
        <v>0</v>
      </c>
      <c r="J143" s="418">
        <f t="shared" si="34"/>
        <v>0</v>
      </c>
      <c r="K143" s="418">
        <f t="shared" si="34"/>
        <v>0</v>
      </c>
      <c r="L143" s="418">
        <f t="shared" si="34"/>
        <v>0</v>
      </c>
      <c r="M143" s="419">
        <f t="shared" si="34"/>
        <v>0</v>
      </c>
    </row>
    <row r="144" spans="1:13" s="217" customFormat="1" ht="11.25">
      <c r="A144" s="224"/>
      <c r="B144" s="211"/>
      <c r="C144" s="215" t="s">
        <v>433</v>
      </c>
      <c r="D144" s="216" t="s">
        <v>434</v>
      </c>
      <c r="E144" s="406">
        <v>11000</v>
      </c>
      <c r="F144" s="406">
        <f>SUM(G144+M144)</f>
        <v>21900</v>
      </c>
      <c r="G144" s="407">
        <v>21900</v>
      </c>
      <c r="H144" s="407"/>
      <c r="I144" s="407"/>
      <c r="J144" s="407"/>
      <c r="K144" s="407"/>
      <c r="L144" s="407"/>
      <c r="M144" s="408"/>
    </row>
    <row r="145" spans="1:13" s="209" customFormat="1" ht="12">
      <c r="A145" s="202" t="s">
        <v>318</v>
      </c>
      <c r="B145" s="203"/>
      <c r="C145" s="203"/>
      <c r="D145" s="204" t="s">
        <v>319</v>
      </c>
      <c r="E145" s="415">
        <f>SUM(E146+E165+E184+E203+E205+E212+E219)</f>
        <v>3215333.15</v>
      </c>
      <c r="F145" s="415">
        <f>SUM(F146+F165+F184+F203+F205+F212+F219)</f>
        <v>4161983.06</v>
      </c>
      <c r="G145" s="449">
        <f>SUM(G146+G165+G184+G203+G205+G212+G219)</f>
        <v>3274143.06</v>
      </c>
      <c r="H145" s="449">
        <f>SUM(H146+H165+H184+H203+H205+H212+H219)</f>
        <v>2059359.44</v>
      </c>
      <c r="I145" s="449">
        <f>SUM(I146+I165+I184+I203+I205+I212+I219)</f>
        <v>431682.44</v>
      </c>
      <c r="J145" s="483">
        <f>SUM(J146+J165+J184+J203+J205+J219)</f>
        <v>0</v>
      </c>
      <c r="K145" s="483">
        <f>SUM(K146+K165+K184+K203+K205+K219)</f>
        <v>0</v>
      </c>
      <c r="L145" s="483">
        <f>SUM(L146+L165+L184+L203+L205+L219)</f>
        <v>0</v>
      </c>
      <c r="M145" s="521">
        <f>SUM(M146+M165+M184+M203+M205+M212+M219)</f>
        <v>887840</v>
      </c>
    </row>
    <row r="146" spans="1:13" s="209" customFormat="1" ht="12">
      <c r="A146" s="205"/>
      <c r="B146" s="163" t="s">
        <v>320</v>
      </c>
      <c r="C146" s="163"/>
      <c r="D146" s="187" t="s">
        <v>435</v>
      </c>
      <c r="E146" s="385">
        <f aca="true" t="shared" si="35" ref="E146:M146">SUM(E147:E164)</f>
        <v>1900356</v>
      </c>
      <c r="F146" s="385">
        <f t="shared" si="35"/>
        <v>1964985.94</v>
      </c>
      <c r="G146" s="418">
        <f t="shared" si="35"/>
        <v>1964985.94</v>
      </c>
      <c r="H146" s="418">
        <f t="shared" si="35"/>
        <v>1314614</v>
      </c>
      <c r="I146" s="418">
        <f t="shared" si="35"/>
        <v>278645.44</v>
      </c>
      <c r="J146" s="418">
        <f t="shared" si="35"/>
        <v>0</v>
      </c>
      <c r="K146" s="418">
        <f t="shared" si="35"/>
        <v>0</v>
      </c>
      <c r="L146" s="418">
        <f t="shared" si="35"/>
        <v>0</v>
      </c>
      <c r="M146" s="419">
        <f t="shared" si="35"/>
        <v>0</v>
      </c>
    </row>
    <row r="147" spans="1:13" s="217" customFormat="1" ht="22.5">
      <c r="A147" s="224"/>
      <c r="B147" s="211"/>
      <c r="C147" s="215" t="s">
        <v>380</v>
      </c>
      <c r="D147" s="219" t="s">
        <v>381</v>
      </c>
      <c r="E147" s="406">
        <v>98225</v>
      </c>
      <c r="F147" s="406">
        <f aca="true" t="shared" si="36" ref="F147:F156">SUM(G147+M147)</f>
        <v>95546</v>
      </c>
      <c r="G147" s="407">
        <v>95546</v>
      </c>
      <c r="H147" s="407"/>
      <c r="I147" s="407"/>
      <c r="J147" s="407"/>
      <c r="K147" s="407"/>
      <c r="L147" s="407"/>
      <c r="M147" s="408"/>
    </row>
    <row r="148" spans="1:13" s="217" customFormat="1" ht="11.25">
      <c r="A148" s="224"/>
      <c r="B148" s="213"/>
      <c r="C148" s="215" t="s">
        <v>382</v>
      </c>
      <c r="D148" s="216" t="s">
        <v>383</v>
      </c>
      <c r="E148" s="406">
        <v>1108523</v>
      </c>
      <c r="F148" s="406">
        <f t="shared" si="36"/>
        <v>1183709</v>
      </c>
      <c r="G148" s="407">
        <f>SUM(H148)</f>
        <v>1183709</v>
      </c>
      <c r="H148" s="407">
        <v>1183709</v>
      </c>
      <c r="I148" s="407"/>
      <c r="J148" s="407"/>
      <c r="K148" s="407"/>
      <c r="L148" s="407"/>
      <c r="M148" s="408"/>
    </row>
    <row r="149" spans="1:13" s="217" customFormat="1" ht="11.25">
      <c r="A149" s="224"/>
      <c r="B149" s="213"/>
      <c r="C149" s="215" t="s">
        <v>384</v>
      </c>
      <c r="D149" s="216" t="s">
        <v>385</v>
      </c>
      <c r="E149" s="406">
        <v>75342</v>
      </c>
      <c r="F149" s="406">
        <f t="shared" si="36"/>
        <v>90045</v>
      </c>
      <c r="G149" s="407">
        <f>SUM(H149)</f>
        <v>90045</v>
      </c>
      <c r="H149" s="407">
        <v>90045</v>
      </c>
      <c r="I149" s="407"/>
      <c r="J149" s="407"/>
      <c r="K149" s="407"/>
      <c r="L149" s="407"/>
      <c r="M149" s="408"/>
    </row>
    <row r="150" spans="1:13" s="217" customFormat="1" ht="11.25">
      <c r="A150" s="224"/>
      <c r="B150" s="213"/>
      <c r="C150" s="215" t="s">
        <v>386</v>
      </c>
      <c r="D150" s="216" t="s">
        <v>387</v>
      </c>
      <c r="E150" s="406">
        <v>283592</v>
      </c>
      <c r="F150" s="406">
        <f t="shared" si="36"/>
        <v>243880.24</v>
      </c>
      <c r="G150" s="407">
        <f>SUM(I150)</f>
        <v>243880.24</v>
      </c>
      <c r="H150" s="407"/>
      <c r="I150" s="407">
        <v>243880.24</v>
      </c>
      <c r="J150" s="407"/>
      <c r="K150" s="407"/>
      <c r="L150" s="407"/>
      <c r="M150" s="408"/>
    </row>
    <row r="151" spans="1:13" s="217" customFormat="1" ht="11.25">
      <c r="A151" s="224"/>
      <c r="B151" s="213"/>
      <c r="C151" s="215" t="s">
        <v>388</v>
      </c>
      <c r="D151" s="216" t="s">
        <v>389</v>
      </c>
      <c r="E151" s="406">
        <v>47721</v>
      </c>
      <c r="F151" s="406">
        <f t="shared" si="36"/>
        <v>34765.2</v>
      </c>
      <c r="G151" s="407">
        <f>SUM(I151)</f>
        <v>34765.2</v>
      </c>
      <c r="H151" s="407"/>
      <c r="I151" s="407">
        <v>34765.2</v>
      </c>
      <c r="J151" s="407"/>
      <c r="K151" s="407"/>
      <c r="L151" s="407"/>
      <c r="M151" s="408"/>
    </row>
    <row r="152" spans="1:13" s="217" customFormat="1" ht="11.25">
      <c r="A152" s="212"/>
      <c r="B152" s="213"/>
      <c r="C152" s="215" t="s">
        <v>406</v>
      </c>
      <c r="D152" s="216" t="s">
        <v>407</v>
      </c>
      <c r="E152" s="406">
        <v>38171.04</v>
      </c>
      <c r="F152" s="406">
        <f t="shared" si="36"/>
        <v>40860</v>
      </c>
      <c r="G152" s="407">
        <f>SUM(H152)</f>
        <v>40860</v>
      </c>
      <c r="H152" s="407">
        <v>40860</v>
      </c>
      <c r="I152" s="407"/>
      <c r="J152" s="407"/>
      <c r="K152" s="407"/>
      <c r="L152" s="407"/>
      <c r="M152" s="408"/>
    </row>
    <row r="153" spans="1:13" s="217" customFormat="1" ht="11.25">
      <c r="A153" s="224"/>
      <c r="B153" s="213"/>
      <c r="C153" s="215" t="s">
        <v>374</v>
      </c>
      <c r="D153" s="216" t="s">
        <v>375</v>
      </c>
      <c r="E153" s="406">
        <v>100423.96</v>
      </c>
      <c r="F153" s="406">
        <f t="shared" si="36"/>
        <v>123390</v>
      </c>
      <c r="G153" s="407">
        <v>123390</v>
      </c>
      <c r="H153" s="407"/>
      <c r="I153" s="407"/>
      <c r="J153" s="407"/>
      <c r="K153" s="407"/>
      <c r="L153" s="407"/>
      <c r="M153" s="408"/>
    </row>
    <row r="154" spans="1:13" s="217" customFormat="1" ht="22.5">
      <c r="A154" s="206"/>
      <c r="B154" s="218"/>
      <c r="C154" s="215" t="s">
        <v>438</v>
      </c>
      <c r="D154" s="219" t="s">
        <v>439</v>
      </c>
      <c r="E154" s="406">
        <v>3600</v>
      </c>
      <c r="F154" s="406">
        <f t="shared" si="36"/>
        <v>5000</v>
      </c>
      <c r="G154" s="407">
        <v>5000</v>
      </c>
      <c r="H154" s="407"/>
      <c r="I154" s="407"/>
      <c r="J154" s="407"/>
      <c r="K154" s="407"/>
      <c r="L154" s="407"/>
      <c r="M154" s="408"/>
    </row>
    <row r="155" spans="1:13" s="217" customFormat="1" ht="11.25">
      <c r="A155" s="224"/>
      <c r="B155" s="213"/>
      <c r="C155" s="215" t="s">
        <v>408</v>
      </c>
      <c r="D155" s="216" t="s">
        <v>409</v>
      </c>
      <c r="E155" s="406">
        <v>25000</v>
      </c>
      <c r="F155" s="406">
        <f t="shared" si="36"/>
        <v>25800</v>
      </c>
      <c r="G155" s="407">
        <v>25800</v>
      </c>
      <c r="H155" s="407"/>
      <c r="I155" s="407"/>
      <c r="J155" s="407"/>
      <c r="K155" s="407"/>
      <c r="L155" s="407"/>
      <c r="M155" s="408"/>
    </row>
    <row r="156" spans="1:13" s="217" customFormat="1" ht="11.25">
      <c r="A156" s="220"/>
      <c r="B156" s="221"/>
      <c r="C156" s="215" t="s">
        <v>395</v>
      </c>
      <c r="D156" s="216" t="s">
        <v>396</v>
      </c>
      <c r="E156" s="406">
        <v>12679</v>
      </c>
      <c r="F156" s="406">
        <f t="shared" si="36"/>
        <v>0</v>
      </c>
      <c r="G156" s="407">
        <v>0</v>
      </c>
      <c r="H156" s="407"/>
      <c r="I156" s="407"/>
      <c r="J156" s="407"/>
      <c r="K156" s="407"/>
      <c r="L156" s="407"/>
      <c r="M156" s="408"/>
    </row>
    <row r="157" spans="1:13" s="217" customFormat="1" ht="11.25">
      <c r="A157" s="212"/>
      <c r="B157" s="213"/>
      <c r="C157" s="215" t="s">
        <v>588</v>
      </c>
      <c r="D157" s="216" t="s">
        <v>589</v>
      </c>
      <c r="E157" s="406">
        <v>0</v>
      </c>
      <c r="F157" s="406">
        <f aca="true" t="shared" si="37" ref="F157:F164">SUM(G157+M157)</f>
        <v>1080</v>
      </c>
      <c r="G157" s="407">
        <v>1080</v>
      </c>
      <c r="H157" s="407"/>
      <c r="I157" s="407"/>
      <c r="J157" s="407"/>
      <c r="K157" s="407"/>
      <c r="L157" s="407"/>
      <c r="M157" s="408"/>
    </row>
    <row r="158" spans="1:13" s="217" customFormat="1" ht="11.25">
      <c r="A158" s="224"/>
      <c r="B158" s="213"/>
      <c r="C158" s="215" t="s">
        <v>376</v>
      </c>
      <c r="D158" s="216" t="s">
        <v>377</v>
      </c>
      <c r="E158" s="406">
        <v>19503</v>
      </c>
      <c r="F158" s="406">
        <f t="shared" si="37"/>
        <v>26900</v>
      </c>
      <c r="G158" s="407">
        <v>26900</v>
      </c>
      <c r="H158" s="407"/>
      <c r="I158" s="407"/>
      <c r="J158" s="407"/>
      <c r="K158" s="407"/>
      <c r="L158" s="407"/>
      <c r="M158" s="408"/>
    </row>
    <row r="159" spans="1:13" s="217" customFormat="1" ht="11.25">
      <c r="A159" s="212"/>
      <c r="B159" s="213"/>
      <c r="C159" s="215" t="s">
        <v>410</v>
      </c>
      <c r="D159" s="216" t="s">
        <v>411</v>
      </c>
      <c r="E159" s="406">
        <v>3954</v>
      </c>
      <c r="F159" s="406">
        <f t="shared" si="37"/>
        <v>4118</v>
      </c>
      <c r="G159" s="407">
        <v>4118</v>
      </c>
      <c r="H159" s="407"/>
      <c r="I159" s="407"/>
      <c r="J159" s="407"/>
      <c r="K159" s="407"/>
      <c r="L159" s="407"/>
      <c r="M159" s="408"/>
    </row>
    <row r="160" spans="1:13" s="217" customFormat="1" ht="22.5">
      <c r="A160" s="212"/>
      <c r="B160" s="213"/>
      <c r="C160" s="215" t="s">
        <v>485</v>
      </c>
      <c r="D160" s="219" t="s">
        <v>492</v>
      </c>
      <c r="E160" s="406">
        <v>3600</v>
      </c>
      <c r="F160" s="406">
        <f t="shared" si="37"/>
        <v>3800</v>
      </c>
      <c r="G160" s="407">
        <v>3800</v>
      </c>
      <c r="H160" s="407"/>
      <c r="I160" s="407"/>
      <c r="J160" s="407"/>
      <c r="K160" s="407"/>
      <c r="L160" s="407"/>
      <c r="M160" s="408"/>
    </row>
    <row r="161" spans="1:13" s="217" customFormat="1" ht="11.25">
      <c r="A161" s="224"/>
      <c r="B161" s="213"/>
      <c r="C161" s="215" t="s">
        <v>403</v>
      </c>
      <c r="D161" s="216" t="s">
        <v>404</v>
      </c>
      <c r="E161" s="406">
        <v>1890</v>
      </c>
      <c r="F161" s="406">
        <f t="shared" si="37"/>
        <v>2200</v>
      </c>
      <c r="G161" s="407">
        <v>2200</v>
      </c>
      <c r="H161" s="407"/>
      <c r="I161" s="407"/>
      <c r="J161" s="407"/>
      <c r="K161" s="407"/>
      <c r="L161" s="407"/>
      <c r="M161" s="408"/>
    </row>
    <row r="162" spans="1:13" s="217" customFormat="1" ht="22.5">
      <c r="A162" s="224"/>
      <c r="B162" s="213"/>
      <c r="C162" s="215" t="s">
        <v>390</v>
      </c>
      <c r="D162" s="219" t="s">
        <v>391</v>
      </c>
      <c r="E162" s="406">
        <v>75432</v>
      </c>
      <c r="F162" s="406">
        <f t="shared" si="37"/>
        <v>80542.5</v>
      </c>
      <c r="G162" s="407">
        <v>80542.5</v>
      </c>
      <c r="H162" s="407"/>
      <c r="I162" s="407"/>
      <c r="J162" s="407"/>
      <c r="K162" s="407"/>
      <c r="L162" s="407"/>
      <c r="M162" s="408"/>
    </row>
    <row r="163" spans="1:13" s="217" customFormat="1" ht="22.5">
      <c r="A163" s="212"/>
      <c r="B163" s="213"/>
      <c r="C163" s="215" t="s">
        <v>488</v>
      </c>
      <c r="D163" s="219" t="s">
        <v>496</v>
      </c>
      <c r="E163" s="406">
        <v>900</v>
      </c>
      <c r="F163" s="406">
        <f t="shared" si="37"/>
        <v>1150</v>
      </c>
      <c r="G163" s="407">
        <v>1150</v>
      </c>
      <c r="H163" s="407"/>
      <c r="I163" s="407"/>
      <c r="J163" s="407"/>
      <c r="K163" s="407"/>
      <c r="L163" s="407"/>
      <c r="M163" s="408"/>
    </row>
    <row r="164" spans="1:13" s="217" customFormat="1" ht="22.5">
      <c r="A164" s="212"/>
      <c r="B164" s="213"/>
      <c r="C164" s="215" t="s">
        <v>489</v>
      </c>
      <c r="D164" s="219" t="s">
        <v>495</v>
      </c>
      <c r="E164" s="406">
        <v>1800</v>
      </c>
      <c r="F164" s="406">
        <f t="shared" si="37"/>
        <v>2200</v>
      </c>
      <c r="G164" s="407">
        <v>2200</v>
      </c>
      <c r="H164" s="407"/>
      <c r="I164" s="407"/>
      <c r="J164" s="407"/>
      <c r="K164" s="407"/>
      <c r="L164" s="407"/>
      <c r="M164" s="408"/>
    </row>
    <row r="165" spans="1:13" s="209" customFormat="1" ht="12">
      <c r="A165" s="251"/>
      <c r="B165" s="163" t="s">
        <v>325</v>
      </c>
      <c r="C165" s="163"/>
      <c r="D165" s="187" t="s">
        <v>326</v>
      </c>
      <c r="E165" s="385">
        <f aca="true" t="shared" si="38" ref="E165:M165">SUM(E166:E183)</f>
        <v>331509</v>
      </c>
      <c r="F165" s="385">
        <f t="shared" si="38"/>
        <v>377930.12</v>
      </c>
      <c r="G165" s="418">
        <f t="shared" si="38"/>
        <v>377930.12</v>
      </c>
      <c r="H165" s="418">
        <f t="shared" si="38"/>
        <v>267859.44</v>
      </c>
      <c r="I165" s="418">
        <f t="shared" si="38"/>
        <v>52620</v>
      </c>
      <c r="J165" s="418">
        <f t="shared" si="38"/>
        <v>0</v>
      </c>
      <c r="K165" s="418">
        <f t="shared" si="38"/>
        <v>0</v>
      </c>
      <c r="L165" s="418">
        <f t="shared" si="38"/>
        <v>0</v>
      </c>
      <c r="M165" s="419">
        <f t="shared" si="38"/>
        <v>0</v>
      </c>
    </row>
    <row r="166" spans="1:13" s="217" customFormat="1" ht="22.5">
      <c r="A166" s="224"/>
      <c r="B166" s="211"/>
      <c r="C166" s="215" t="s">
        <v>380</v>
      </c>
      <c r="D166" s="219" t="s">
        <v>381</v>
      </c>
      <c r="E166" s="406">
        <v>15621</v>
      </c>
      <c r="F166" s="406">
        <f aca="true" t="shared" si="39" ref="F166:F175">SUM(G166+M166)</f>
        <v>16021.68</v>
      </c>
      <c r="G166" s="407">
        <v>16021.68</v>
      </c>
      <c r="H166" s="407"/>
      <c r="I166" s="407"/>
      <c r="J166" s="407"/>
      <c r="K166" s="407"/>
      <c r="L166" s="407"/>
      <c r="M166" s="408"/>
    </row>
    <row r="167" spans="1:13" s="217" customFormat="1" ht="11.25">
      <c r="A167" s="224"/>
      <c r="B167" s="213"/>
      <c r="C167" s="215" t="s">
        <v>382</v>
      </c>
      <c r="D167" s="216" t="s">
        <v>383</v>
      </c>
      <c r="E167" s="406">
        <v>215911</v>
      </c>
      <c r="F167" s="406">
        <f t="shared" si="39"/>
        <v>246807</v>
      </c>
      <c r="G167" s="407">
        <f>SUM(H167)</f>
        <v>246807</v>
      </c>
      <c r="H167" s="407">
        <v>246807</v>
      </c>
      <c r="I167" s="407"/>
      <c r="J167" s="407"/>
      <c r="K167" s="407"/>
      <c r="L167" s="407"/>
      <c r="M167" s="408"/>
    </row>
    <row r="168" spans="1:13" s="217" customFormat="1" ht="11.25">
      <c r="A168" s="224"/>
      <c r="B168" s="213"/>
      <c r="C168" s="215" t="s">
        <v>384</v>
      </c>
      <c r="D168" s="216" t="s">
        <v>385</v>
      </c>
      <c r="E168" s="406">
        <v>16592</v>
      </c>
      <c r="F168" s="406">
        <f t="shared" si="39"/>
        <v>18352.44</v>
      </c>
      <c r="G168" s="407">
        <f>SUM(H168)</f>
        <v>18352.44</v>
      </c>
      <c r="H168" s="407">
        <v>18352.44</v>
      </c>
      <c r="I168" s="407"/>
      <c r="J168" s="407"/>
      <c r="K168" s="407"/>
      <c r="L168" s="407"/>
      <c r="M168" s="408"/>
    </row>
    <row r="169" spans="1:13" s="217" customFormat="1" ht="11.25">
      <c r="A169" s="224"/>
      <c r="B169" s="213"/>
      <c r="C169" s="215" t="s">
        <v>386</v>
      </c>
      <c r="D169" s="216" t="s">
        <v>387</v>
      </c>
      <c r="E169" s="406">
        <v>42528</v>
      </c>
      <c r="F169" s="406">
        <f t="shared" si="39"/>
        <v>46056</v>
      </c>
      <c r="G169" s="407">
        <f>SUM(I169)</f>
        <v>46056</v>
      </c>
      <c r="H169" s="407"/>
      <c r="I169" s="407">
        <v>46056</v>
      </c>
      <c r="J169" s="407"/>
      <c r="K169" s="407"/>
      <c r="L169" s="407"/>
      <c r="M169" s="408"/>
    </row>
    <row r="170" spans="1:13" s="217" customFormat="1" ht="11.25">
      <c r="A170" s="224"/>
      <c r="B170" s="213"/>
      <c r="C170" s="215" t="s">
        <v>388</v>
      </c>
      <c r="D170" s="216" t="s">
        <v>389</v>
      </c>
      <c r="E170" s="406">
        <v>5995</v>
      </c>
      <c r="F170" s="406">
        <f t="shared" si="39"/>
        <v>6564</v>
      </c>
      <c r="G170" s="407">
        <f>SUM(I170)</f>
        <v>6564</v>
      </c>
      <c r="H170" s="407"/>
      <c r="I170" s="407">
        <v>6564</v>
      </c>
      <c r="J170" s="407"/>
      <c r="K170" s="407"/>
      <c r="L170" s="407"/>
      <c r="M170" s="408"/>
    </row>
    <row r="171" spans="1:13" s="217" customFormat="1" ht="11.25">
      <c r="A171" s="212"/>
      <c r="B171" s="213"/>
      <c r="C171" s="215" t="s">
        <v>406</v>
      </c>
      <c r="D171" s="216" t="s">
        <v>407</v>
      </c>
      <c r="E171" s="406">
        <v>2580</v>
      </c>
      <c r="F171" s="406">
        <f t="shared" si="39"/>
        <v>2700</v>
      </c>
      <c r="G171" s="407">
        <f>SUM(H171)</f>
        <v>2700</v>
      </c>
      <c r="H171" s="407">
        <v>2700</v>
      </c>
      <c r="I171" s="407"/>
      <c r="J171" s="407"/>
      <c r="K171" s="407"/>
      <c r="L171" s="407"/>
      <c r="M171" s="408"/>
    </row>
    <row r="172" spans="1:13" s="217" customFormat="1" ht="11.25">
      <c r="A172" s="224"/>
      <c r="B172" s="213"/>
      <c r="C172" s="215" t="s">
        <v>374</v>
      </c>
      <c r="D172" s="216" t="s">
        <v>375</v>
      </c>
      <c r="E172" s="406">
        <v>11001</v>
      </c>
      <c r="F172" s="406">
        <f t="shared" si="39"/>
        <v>12050</v>
      </c>
      <c r="G172" s="407">
        <v>12050</v>
      </c>
      <c r="H172" s="407"/>
      <c r="I172" s="407"/>
      <c r="J172" s="407"/>
      <c r="K172" s="407"/>
      <c r="L172" s="407"/>
      <c r="M172" s="408"/>
    </row>
    <row r="173" spans="1:13" s="217" customFormat="1" ht="22.5">
      <c r="A173" s="224"/>
      <c r="B173" s="213"/>
      <c r="C173" s="215" t="s">
        <v>438</v>
      </c>
      <c r="D173" s="219" t="s">
        <v>439</v>
      </c>
      <c r="E173" s="406">
        <v>1000</v>
      </c>
      <c r="F173" s="406">
        <f t="shared" si="39"/>
        <v>1500</v>
      </c>
      <c r="G173" s="407">
        <v>1500</v>
      </c>
      <c r="H173" s="407"/>
      <c r="I173" s="407"/>
      <c r="J173" s="407"/>
      <c r="K173" s="407"/>
      <c r="L173" s="407"/>
      <c r="M173" s="408"/>
    </row>
    <row r="174" spans="1:13" s="217" customFormat="1" ht="11.25">
      <c r="A174" s="206"/>
      <c r="B174" s="218"/>
      <c r="C174" s="231">
        <v>4260</v>
      </c>
      <c r="D174" s="226" t="s">
        <v>409</v>
      </c>
      <c r="E174" s="424">
        <v>2200</v>
      </c>
      <c r="F174" s="406">
        <f t="shared" si="39"/>
        <v>2400</v>
      </c>
      <c r="G174" s="407">
        <v>2400</v>
      </c>
      <c r="H174" s="407"/>
      <c r="I174" s="407"/>
      <c r="J174" s="407"/>
      <c r="K174" s="407"/>
      <c r="L174" s="407"/>
      <c r="M174" s="408"/>
    </row>
    <row r="175" spans="1:13" s="217" customFormat="1" ht="11.25">
      <c r="A175" s="220"/>
      <c r="B175" s="221"/>
      <c r="C175" s="215" t="s">
        <v>395</v>
      </c>
      <c r="D175" s="216" t="s">
        <v>396</v>
      </c>
      <c r="E175" s="406">
        <v>0</v>
      </c>
      <c r="F175" s="406">
        <f t="shared" si="39"/>
        <v>5000</v>
      </c>
      <c r="G175" s="407">
        <v>5000</v>
      </c>
      <c r="H175" s="407"/>
      <c r="I175" s="407"/>
      <c r="J175" s="407"/>
      <c r="K175" s="407"/>
      <c r="L175" s="407"/>
      <c r="M175" s="408"/>
    </row>
    <row r="176" spans="1:13" s="217" customFormat="1" ht="11.25">
      <c r="A176" s="212"/>
      <c r="B176" s="213"/>
      <c r="C176" s="215" t="s">
        <v>588</v>
      </c>
      <c r="D176" s="216" t="s">
        <v>589</v>
      </c>
      <c r="E176" s="406">
        <v>0</v>
      </c>
      <c r="F176" s="406">
        <f aca="true" t="shared" si="40" ref="F176:F183">SUM(G176+M176)</f>
        <v>500</v>
      </c>
      <c r="G176" s="407">
        <v>500</v>
      </c>
      <c r="H176" s="407"/>
      <c r="I176" s="407"/>
      <c r="J176" s="407"/>
      <c r="K176" s="407"/>
      <c r="L176" s="407"/>
      <c r="M176" s="408"/>
    </row>
    <row r="177" spans="1:13" s="217" customFormat="1" ht="11.25">
      <c r="A177" s="224"/>
      <c r="B177" s="213"/>
      <c r="C177" s="215" t="s">
        <v>376</v>
      </c>
      <c r="D177" s="216" t="s">
        <v>377</v>
      </c>
      <c r="E177" s="406">
        <v>2000</v>
      </c>
      <c r="F177" s="406">
        <f t="shared" si="40"/>
        <v>1900</v>
      </c>
      <c r="G177" s="407">
        <v>1900</v>
      </c>
      <c r="H177" s="407"/>
      <c r="I177" s="407"/>
      <c r="J177" s="407"/>
      <c r="K177" s="407"/>
      <c r="L177" s="407"/>
      <c r="M177" s="408"/>
    </row>
    <row r="178" spans="1:13" s="217" customFormat="1" ht="11.25">
      <c r="A178" s="212"/>
      <c r="B178" s="213"/>
      <c r="C178" s="215" t="s">
        <v>410</v>
      </c>
      <c r="D178" s="216" t="s">
        <v>411</v>
      </c>
      <c r="E178" s="406">
        <v>0</v>
      </c>
      <c r="F178" s="406">
        <f t="shared" si="40"/>
        <v>600</v>
      </c>
      <c r="G178" s="407">
        <v>600</v>
      </c>
      <c r="H178" s="407"/>
      <c r="I178" s="407"/>
      <c r="J178" s="407"/>
      <c r="K178" s="407"/>
      <c r="L178" s="407"/>
      <c r="M178" s="408"/>
    </row>
    <row r="179" spans="1:13" s="217" customFormat="1" ht="22.5">
      <c r="A179" s="212"/>
      <c r="B179" s="213"/>
      <c r="C179" s="215" t="s">
        <v>485</v>
      </c>
      <c r="D179" s="219" t="s">
        <v>492</v>
      </c>
      <c r="E179" s="406">
        <v>700</v>
      </c>
      <c r="F179" s="406">
        <f t="shared" si="40"/>
        <v>700</v>
      </c>
      <c r="G179" s="407">
        <v>700</v>
      </c>
      <c r="H179" s="407"/>
      <c r="I179" s="407"/>
      <c r="J179" s="407"/>
      <c r="K179" s="407"/>
      <c r="L179" s="407"/>
      <c r="M179" s="408"/>
    </row>
    <row r="180" spans="1:13" s="217" customFormat="1" ht="11.25">
      <c r="A180" s="224"/>
      <c r="B180" s="213"/>
      <c r="C180" s="215" t="s">
        <v>403</v>
      </c>
      <c r="D180" s="216" t="s">
        <v>404</v>
      </c>
      <c r="E180" s="406">
        <v>1050</v>
      </c>
      <c r="F180" s="406">
        <f t="shared" si="40"/>
        <v>1100</v>
      </c>
      <c r="G180" s="407">
        <v>1100</v>
      </c>
      <c r="H180" s="407"/>
      <c r="I180" s="407"/>
      <c r="J180" s="407"/>
      <c r="K180" s="407"/>
      <c r="L180" s="407"/>
      <c r="M180" s="408"/>
    </row>
    <row r="181" spans="1:13" s="217" customFormat="1" ht="22.5">
      <c r="A181" s="224"/>
      <c r="B181" s="213"/>
      <c r="C181" s="215" t="s">
        <v>390</v>
      </c>
      <c r="D181" s="219" t="s">
        <v>391</v>
      </c>
      <c r="E181" s="406">
        <v>13831</v>
      </c>
      <c r="F181" s="406">
        <f t="shared" si="40"/>
        <v>15159</v>
      </c>
      <c r="G181" s="407">
        <v>15159</v>
      </c>
      <c r="H181" s="407"/>
      <c r="I181" s="407"/>
      <c r="J181" s="407"/>
      <c r="K181" s="407"/>
      <c r="L181" s="407"/>
      <c r="M181" s="408"/>
    </row>
    <row r="182" spans="1:13" s="217" customFormat="1" ht="22.5">
      <c r="A182" s="212"/>
      <c r="B182" s="213"/>
      <c r="C182" s="215" t="s">
        <v>488</v>
      </c>
      <c r="D182" s="219" t="s">
        <v>496</v>
      </c>
      <c r="E182" s="406">
        <v>100</v>
      </c>
      <c r="F182" s="406">
        <f t="shared" si="40"/>
        <v>120</v>
      </c>
      <c r="G182" s="407">
        <v>120</v>
      </c>
      <c r="H182" s="407"/>
      <c r="I182" s="407"/>
      <c r="J182" s="407"/>
      <c r="K182" s="407"/>
      <c r="L182" s="407"/>
      <c r="M182" s="408"/>
    </row>
    <row r="183" spans="1:13" s="217" customFormat="1" ht="22.5">
      <c r="A183" s="212"/>
      <c r="B183" s="213"/>
      <c r="C183" s="215" t="s">
        <v>489</v>
      </c>
      <c r="D183" s="219" t="s">
        <v>495</v>
      </c>
      <c r="E183" s="406">
        <v>400</v>
      </c>
      <c r="F183" s="406">
        <f t="shared" si="40"/>
        <v>400</v>
      </c>
      <c r="G183" s="407">
        <v>400</v>
      </c>
      <c r="H183" s="407"/>
      <c r="I183" s="407"/>
      <c r="J183" s="407"/>
      <c r="K183" s="407"/>
      <c r="L183" s="407"/>
      <c r="M183" s="408"/>
    </row>
    <row r="184" spans="1:13" s="209" customFormat="1" ht="12">
      <c r="A184" s="251"/>
      <c r="B184" s="163" t="s">
        <v>440</v>
      </c>
      <c r="C184" s="163"/>
      <c r="D184" s="187" t="s">
        <v>441</v>
      </c>
      <c r="E184" s="385">
        <f>SUM(E185:E202)</f>
        <v>720772.15</v>
      </c>
      <c r="F184" s="385">
        <f>SUM(F185:F202)</f>
        <v>1443489</v>
      </c>
      <c r="G184" s="418">
        <f>SUM(G185:G202)</f>
        <v>555649</v>
      </c>
      <c r="H184" s="418">
        <f>SUM(H185:H202)</f>
        <v>393560</v>
      </c>
      <c r="I184" s="418">
        <f>SUM(I185:I202)</f>
        <v>83982</v>
      </c>
      <c r="J184" s="418">
        <f>SUM(J185:J200)</f>
        <v>0</v>
      </c>
      <c r="K184" s="418">
        <f>SUM(K185:K200)</f>
        <v>0</v>
      </c>
      <c r="L184" s="418">
        <f>SUM(L185:L200)</f>
        <v>0</v>
      </c>
      <c r="M184" s="419">
        <f>SUM(M185:M202)</f>
        <v>887840</v>
      </c>
    </row>
    <row r="185" spans="1:13" s="217" customFormat="1" ht="22.5">
      <c r="A185" s="224"/>
      <c r="B185" s="211"/>
      <c r="C185" s="215" t="s">
        <v>380</v>
      </c>
      <c r="D185" s="219" t="s">
        <v>381</v>
      </c>
      <c r="E185" s="406">
        <v>29779</v>
      </c>
      <c r="F185" s="406">
        <f aca="true" t="shared" si="41" ref="F185:F191">SUM(G185+M185)</f>
        <v>32093</v>
      </c>
      <c r="G185" s="407">
        <v>32093</v>
      </c>
      <c r="H185" s="407"/>
      <c r="I185" s="407"/>
      <c r="J185" s="407"/>
      <c r="K185" s="407"/>
      <c r="L185" s="407"/>
      <c r="M185" s="408"/>
    </row>
    <row r="186" spans="1:13" s="217" customFormat="1" ht="11.25">
      <c r="A186" s="224"/>
      <c r="B186" s="213"/>
      <c r="C186" s="215" t="s">
        <v>382</v>
      </c>
      <c r="D186" s="216" t="s">
        <v>383</v>
      </c>
      <c r="E186" s="406">
        <v>314900</v>
      </c>
      <c r="F186" s="406">
        <f t="shared" si="41"/>
        <v>366793</v>
      </c>
      <c r="G186" s="407">
        <f>SUM(H186)</f>
        <v>366793</v>
      </c>
      <c r="H186" s="407">
        <v>366793</v>
      </c>
      <c r="I186" s="407"/>
      <c r="J186" s="407"/>
      <c r="K186" s="407"/>
      <c r="L186" s="407"/>
      <c r="M186" s="408"/>
    </row>
    <row r="187" spans="1:13" s="217" customFormat="1" ht="11.25">
      <c r="A187" s="224"/>
      <c r="B187" s="213"/>
      <c r="C187" s="215" t="s">
        <v>384</v>
      </c>
      <c r="D187" s="216" t="s">
        <v>385</v>
      </c>
      <c r="E187" s="406">
        <v>21047</v>
      </c>
      <c r="F187" s="406">
        <f t="shared" si="41"/>
        <v>26767</v>
      </c>
      <c r="G187" s="407">
        <f>SUM(H187)</f>
        <v>26767</v>
      </c>
      <c r="H187" s="407">
        <v>26767</v>
      </c>
      <c r="I187" s="407"/>
      <c r="J187" s="407"/>
      <c r="K187" s="407"/>
      <c r="L187" s="407"/>
      <c r="M187" s="408"/>
    </row>
    <row r="188" spans="1:13" s="217" customFormat="1" ht="11.25">
      <c r="A188" s="224"/>
      <c r="B188" s="213"/>
      <c r="C188" s="215" t="s">
        <v>386</v>
      </c>
      <c r="D188" s="216" t="s">
        <v>387</v>
      </c>
      <c r="E188" s="406">
        <v>62040</v>
      </c>
      <c r="F188" s="406">
        <f t="shared" si="41"/>
        <v>73505</v>
      </c>
      <c r="G188" s="407">
        <f>SUM(I188)</f>
        <v>73505</v>
      </c>
      <c r="H188" s="407"/>
      <c r="I188" s="407">
        <v>73505</v>
      </c>
      <c r="J188" s="407"/>
      <c r="K188" s="407"/>
      <c r="L188" s="407"/>
      <c r="M188" s="408"/>
    </row>
    <row r="189" spans="1:13" s="217" customFormat="1" ht="11.25">
      <c r="A189" s="224"/>
      <c r="B189" s="213"/>
      <c r="C189" s="215" t="s">
        <v>388</v>
      </c>
      <c r="D189" s="216" t="s">
        <v>389</v>
      </c>
      <c r="E189" s="406">
        <v>8746</v>
      </c>
      <c r="F189" s="406">
        <f t="shared" si="41"/>
        <v>10477</v>
      </c>
      <c r="G189" s="407">
        <f>SUM(I189)</f>
        <v>10477</v>
      </c>
      <c r="H189" s="407"/>
      <c r="I189" s="407">
        <v>10477</v>
      </c>
      <c r="J189" s="407"/>
      <c r="K189" s="407"/>
      <c r="L189" s="407"/>
      <c r="M189" s="408"/>
    </row>
    <row r="190" spans="1:13" s="217" customFormat="1" ht="11.25">
      <c r="A190" s="224"/>
      <c r="B190" s="213"/>
      <c r="C190" s="215" t="s">
        <v>374</v>
      </c>
      <c r="D190" s="216" t="s">
        <v>375</v>
      </c>
      <c r="E190" s="406">
        <v>3700</v>
      </c>
      <c r="F190" s="406">
        <f t="shared" si="41"/>
        <v>7500</v>
      </c>
      <c r="G190" s="407">
        <v>7500</v>
      </c>
      <c r="H190" s="407"/>
      <c r="I190" s="407"/>
      <c r="J190" s="407"/>
      <c r="K190" s="407"/>
      <c r="L190" s="407"/>
      <c r="M190" s="408"/>
    </row>
    <row r="191" spans="1:13" s="217" customFormat="1" ht="22.5">
      <c r="A191" s="224"/>
      <c r="B191" s="213"/>
      <c r="C191" s="215" t="s">
        <v>438</v>
      </c>
      <c r="D191" s="219" t="s">
        <v>439</v>
      </c>
      <c r="E191" s="406">
        <v>3000</v>
      </c>
      <c r="F191" s="406">
        <f t="shared" si="41"/>
        <v>6000</v>
      </c>
      <c r="G191" s="407">
        <v>6000</v>
      </c>
      <c r="H191" s="407"/>
      <c r="I191" s="407"/>
      <c r="J191" s="407"/>
      <c r="K191" s="407"/>
      <c r="L191" s="407"/>
      <c r="M191" s="408"/>
    </row>
    <row r="192" spans="1:13" s="217" customFormat="1" ht="11.25">
      <c r="A192" s="224"/>
      <c r="B192" s="213"/>
      <c r="C192" s="215" t="s">
        <v>376</v>
      </c>
      <c r="D192" s="216" t="s">
        <v>377</v>
      </c>
      <c r="E192" s="406">
        <v>5000</v>
      </c>
      <c r="F192" s="406">
        <f aca="true" t="shared" si="42" ref="F192:F202">SUM(G192+M192)</f>
        <v>3300</v>
      </c>
      <c r="G192" s="407">
        <v>3300</v>
      </c>
      <c r="H192" s="407"/>
      <c r="I192" s="407"/>
      <c r="J192" s="407"/>
      <c r="K192" s="407"/>
      <c r="L192" s="407"/>
      <c r="M192" s="408"/>
    </row>
    <row r="193" spans="1:13" s="217" customFormat="1" ht="11.25">
      <c r="A193" s="212"/>
      <c r="B193" s="213"/>
      <c r="C193" s="215" t="s">
        <v>410</v>
      </c>
      <c r="D193" s="216" t="s">
        <v>411</v>
      </c>
      <c r="E193" s="406">
        <v>718</v>
      </c>
      <c r="F193" s="406">
        <f t="shared" si="42"/>
        <v>1318</v>
      </c>
      <c r="G193" s="407">
        <v>1318</v>
      </c>
      <c r="H193" s="407"/>
      <c r="I193" s="407"/>
      <c r="J193" s="407"/>
      <c r="K193" s="407"/>
      <c r="L193" s="407"/>
      <c r="M193" s="408"/>
    </row>
    <row r="194" spans="1:13" s="217" customFormat="1" ht="22.5">
      <c r="A194" s="212"/>
      <c r="B194" s="213"/>
      <c r="C194" s="215" t="s">
        <v>485</v>
      </c>
      <c r="D194" s="219" t="s">
        <v>492</v>
      </c>
      <c r="E194" s="406">
        <v>500</v>
      </c>
      <c r="F194" s="406">
        <f t="shared" si="42"/>
        <v>1200</v>
      </c>
      <c r="G194" s="407">
        <v>1200</v>
      </c>
      <c r="H194" s="407"/>
      <c r="I194" s="407"/>
      <c r="J194" s="407"/>
      <c r="K194" s="407"/>
      <c r="L194" s="407"/>
      <c r="M194" s="408"/>
    </row>
    <row r="195" spans="1:13" s="217" customFormat="1" ht="22.5">
      <c r="A195" s="212"/>
      <c r="B195" s="213"/>
      <c r="C195" s="215" t="s">
        <v>502</v>
      </c>
      <c r="D195" s="219" t="s">
        <v>503</v>
      </c>
      <c r="E195" s="406">
        <v>7000</v>
      </c>
      <c r="F195" s="406">
        <f t="shared" si="42"/>
        <v>0</v>
      </c>
      <c r="G195" s="407">
        <v>0</v>
      </c>
      <c r="H195" s="407"/>
      <c r="I195" s="407"/>
      <c r="J195" s="407"/>
      <c r="K195" s="407"/>
      <c r="L195" s="407"/>
      <c r="M195" s="408"/>
    </row>
    <row r="196" spans="1:13" s="217" customFormat="1" ht="11.25">
      <c r="A196" s="224"/>
      <c r="B196" s="213"/>
      <c r="C196" s="215" t="s">
        <v>403</v>
      </c>
      <c r="D196" s="216" t="s">
        <v>404</v>
      </c>
      <c r="E196" s="406">
        <v>630</v>
      </c>
      <c r="F196" s="406">
        <f t="shared" si="42"/>
        <v>700</v>
      </c>
      <c r="G196" s="407">
        <v>700</v>
      </c>
      <c r="H196" s="407"/>
      <c r="I196" s="407"/>
      <c r="J196" s="407"/>
      <c r="K196" s="407"/>
      <c r="L196" s="407"/>
      <c r="M196" s="408"/>
    </row>
    <row r="197" spans="1:13" s="217" customFormat="1" ht="22.5">
      <c r="A197" s="220"/>
      <c r="B197" s="213"/>
      <c r="C197" s="215" t="s">
        <v>390</v>
      </c>
      <c r="D197" s="219" t="s">
        <v>391</v>
      </c>
      <c r="E197" s="406">
        <v>23210</v>
      </c>
      <c r="F197" s="406">
        <f t="shared" si="42"/>
        <v>25046</v>
      </c>
      <c r="G197" s="407">
        <v>25046</v>
      </c>
      <c r="H197" s="407"/>
      <c r="I197" s="407"/>
      <c r="J197" s="407"/>
      <c r="K197" s="407"/>
      <c r="L197" s="407"/>
      <c r="M197" s="408"/>
    </row>
    <row r="198" spans="1:13" s="217" customFormat="1" ht="22.5">
      <c r="A198" s="212"/>
      <c r="B198" s="213"/>
      <c r="C198" s="215" t="s">
        <v>488</v>
      </c>
      <c r="D198" s="219" t="s">
        <v>496</v>
      </c>
      <c r="E198" s="406">
        <v>200</v>
      </c>
      <c r="F198" s="406">
        <f t="shared" si="42"/>
        <v>350</v>
      </c>
      <c r="G198" s="407">
        <v>350</v>
      </c>
      <c r="H198" s="407"/>
      <c r="I198" s="407"/>
      <c r="J198" s="407"/>
      <c r="K198" s="407"/>
      <c r="L198" s="407"/>
      <c r="M198" s="408"/>
    </row>
    <row r="199" spans="1:13" s="217" customFormat="1" ht="22.5">
      <c r="A199" s="212"/>
      <c r="B199" s="213"/>
      <c r="C199" s="215" t="s">
        <v>489</v>
      </c>
      <c r="D199" s="219" t="s">
        <v>495</v>
      </c>
      <c r="E199" s="406">
        <v>371</v>
      </c>
      <c r="F199" s="406">
        <f t="shared" si="42"/>
        <v>600</v>
      </c>
      <c r="G199" s="407">
        <v>600</v>
      </c>
      <c r="H199" s="407"/>
      <c r="I199" s="407"/>
      <c r="J199" s="407"/>
      <c r="K199" s="407"/>
      <c r="L199" s="407"/>
      <c r="M199" s="408"/>
    </row>
    <row r="200" spans="1:13" s="217" customFormat="1" ht="11.25">
      <c r="A200" s="206"/>
      <c r="B200" s="207"/>
      <c r="C200" s="215" t="s">
        <v>361</v>
      </c>
      <c r="D200" s="216" t="s">
        <v>362</v>
      </c>
      <c r="E200" s="406">
        <v>239931.15</v>
      </c>
      <c r="F200" s="406">
        <f t="shared" si="42"/>
        <v>87840</v>
      </c>
      <c r="G200" s="407"/>
      <c r="H200" s="407"/>
      <c r="I200" s="407"/>
      <c r="J200" s="407"/>
      <c r="K200" s="407"/>
      <c r="L200" s="407"/>
      <c r="M200" s="408">
        <v>87840</v>
      </c>
    </row>
    <row r="201" spans="1:13" s="217" customFormat="1" ht="11.25">
      <c r="A201" s="206"/>
      <c r="B201" s="207"/>
      <c r="C201" s="215" t="s">
        <v>363</v>
      </c>
      <c r="D201" s="216" t="s">
        <v>362</v>
      </c>
      <c r="E201" s="406">
        <v>0</v>
      </c>
      <c r="F201" s="406">
        <f t="shared" si="42"/>
        <v>600000</v>
      </c>
      <c r="G201" s="407"/>
      <c r="H201" s="407"/>
      <c r="I201" s="407"/>
      <c r="J201" s="407"/>
      <c r="K201" s="407"/>
      <c r="L201" s="407"/>
      <c r="M201" s="408">
        <v>600000</v>
      </c>
    </row>
    <row r="202" spans="1:13" s="217" customFormat="1" ht="11.25">
      <c r="A202" s="206"/>
      <c r="B202" s="232"/>
      <c r="C202" s="215" t="s">
        <v>364</v>
      </c>
      <c r="D202" s="216" t="s">
        <v>362</v>
      </c>
      <c r="E202" s="406">
        <v>0</v>
      </c>
      <c r="F202" s="406">
        <f t="shared" si="42"/>
        <v>200000</v>
      </c>
      <c r="G202" s="407"/>
      <c r="H202" s="407"/>
      <c r="I202" s="407"/>
      <c r="J202" s="407"/>
      <c r="K202" s="407"/>
      <c r="L202" s="407"/>
      <c r="M202" s="408">
        <v>200000</v>
      </c>
    </row>
    <row r="203" spans="1:13" s="250" customFormat="1" ht="12">
      <c r="A203" s="261"/>
      <c r="B203" s="248" t="s">
        <v>442</v>
      </c>
      <c r="C203" s="248"/>
      <c r="D203" s="256" t="s">
        <v>443</v>
      </c>
      <c r="E203" s="403">
        <f aca="true" t="shared" si="43" ref="E203:M203">SUM(E204)</f>
        <v>190000</v>
      </c>
      <c r="F203" s="403">
        <f t="shared" si="43"/>
        <v>220000</v>
      </c>
      <c r="G203" s="404">
        <f t="shared" si="43"/>
        <v>220000</v>
      </c>
      <c r="H203" s="404">
        <f t="shared" si="43"/>
        <v>0</v>
      </c>
      <c r="I203" s="404">
        <f t="shared" si="43"/>
        <v>0</v>
      </c>
      <c r="J203" s="404">
        <f t="shared" si="43"/>
        <v>0</v>
      </c>
      <c r="K203" s="404">
        <f t="shared" si="43"/>
        <v>0</v>
      </c>
      <c r="L203" s="404">
        <f t="shared" si="43"/>
        <v>0</v>
      </c>
      <c r="M203" s="405">
        <f t="shared" si="43"/>
        <v>0</v>
      </c>
    </row>
    <row r="204" spans="1:13" s="217" customFormat="1" ht="11.25">
      <c r="A204" s="224"/>
      <c r="B204" s="213"/>
      <c r="C204" s="215" t="s">
        <v>376</v>
      </c>
      <c r="D204" s="216" t="s">
        <v>377</v>
      </c>
      <c r="E204" s="406">
        <v>190000</v>
      </c>
      <c r="F204" s="406">
        <f>SUM(G204+M204)</f>
        <v>220000</v>
      </c>
      <c r="G204" s="407">
        <v>220000</v>
      </c>
      <c r="H204" s="407"/>
      <c r="I204" s="407"/>
      <c r="J204" s="407"/>
      <c r="K204" s="407"/>
      <c r="L204" s="407"/>
      <c r="M204" s="408"/>
    </row>
    <row r="205" spans="1:13" s="250" customFormat="1" ht="12">
      <c r="A205" s="261"/>
      <c r="B205" s="248" t="s">
        <v>444</v>
      </c>
      <c r="C205" s="248"/>
      <c r="D205" s="256" t="s">
        <v>445</v>
      </c>
      <c r="E205" s="403">
        <f>SUM(E206:E211)</f>
        <v>14397</v>
      </c>
      <c r="F205" s="403">
        <f>SUM(F206:F211)</f>
        <v>15005</v>
      </c>
      <c r="G205" s="404">
        <f>SUM(G206:G211)</f>
        <v>15005</v>
      </c>
      <c r="H205" s="404">
        <f aca="true" t="shared" si="44" ref="H205:M205">SUM(H206:H209)</f>
        <v>0</v>
      </c>
      <c r="I205" s="404">
        <f t="shared" si="44"/>
        <v>0</v>
      </c>
      <c r="J205" s="404">
        <f t="shared" si="44"/>
        <v>0</v>
      </c>
      <c r="K205" s="404">
        <f t="shared" si="44"/>
        <v>0</v>
      </c>
      <c r="L205" s="404">
        <f t="shared" si="44"/>
        <v>0</v>
      </c>
      <c r="M205" s="405">
        <f t="shared" si="44"/>
        <v>0</v>
      </c>
    </row>
    <row r="206" spans="1:13" s="227" customFormat="1" ht="11.25">
      <c r="A206" s="210"/>
      <c r="B206" s="233"/>
      <c r="C206" s="121" t="s">
        <v>374</v>
      </c>
      <c r="D206" s="188" t="s">
        <v>375</v>
      </c>
      <c r="E206" s="406">
        <v>591</v>
      </c>
      <c r="F206" s="406">
        <f aca="true" t="shared" si="45" ref="F206:F211">SUM(G206+M206)</f>
        <v>750</v>
      </c>
      <c r="G206" s="422">
        <v>750</v>
      </c>
      <c r="H206" s="422"/>
      <c r="I206" s="422"/>
      <c r="J206" s="422"/>
      <c r="K206" s="422"/>
      <c r="L206" s="422"/>
      <c r="M206" s="423"/>
    </row>
    <row r="207" spans="1:13" s="227" customFormat="1" ht="11.25">
      <c r="A207" s="234"/>
      <c r="B207" s="235"/>
      <c r="C207" s="121" t="s">
        <v>376</v>
      </c>
      <c r="D207" s="188" t="s">
        <v>377</v>
      </c>
      <c r="E207" s="425">
        <v>4999</v>
      </c>
      <c r="F207" s="406">
        <f t="shared" si="45"/>
        <v>5500</v>
      </c>
      <c r="G207" s="422">
        <v>5500</v>
      </c>
      <c r="H207" s="422"/>
      <c r="I207" s="422"/>
      <c r="J207" s="422"/>
      <c r="K207" s="422"/>
      <c r="L207" s="422"/>
      <c r="M207" s="423"/>
    </row>
    <row r="208" spans="1:13" s="227" customFormat="1" ht="11.25">
      <c r="A208" s="210"/>
      <c r="B208" s="235"/>
      <c r="C208" s="121" t="s">
        <v>403</v>
      </c>
      <c r="D208" s="188" t="s">
        <v>404</v>
      </c>
      <c r="E208" s="425">
        <v>2100</v>
      </c>
      <c r="F208" s="406">
        <f t="shared" si="45"/>
        <v>1900</v>
      </c>
      <c r="G208" s="422">
        <v>1900</v>
      </c>
      <c r="H208" s="422"/>
      <c r="I208" s="422"/>
      <c r="J208" s="422"/>
      <c r="K208" s="422"/>
      <c r="L208" s="422"/>
      <c r="M208" s="423"/>
    </row>
    <row r="209" spans="1:13" s="217" customFormat="1" ht="22.5">
      <c r="A209" s="212"/>
      <c r="B209" s="213"/>
      <c r="C209" s="215" t="s">
        <v>487</v>
      </c>
      <c r="D209" s="219" t="s">
        <v>494</v>
      </c>
      <c r="E209" s="406">
        <v>6007</v>
      </c>
      <c r="F209" s="406">
        <f t="shared" si="45"/>
        <v>6405</v>
      </c>
      <c r="G209" s="407">
        <v>6405</v>
      </c>
      <c r="H209" s="407"/>
      <c r="I209" s="407"/>
      <c r="J209" s="407"/>
      <c r="K209" s="407"/>
      <c r="L209" s="407"/>
      <c r="M209" s="408"/>
    </row>
    <row r="210" spans="1:13" s="217" customFormat="1" ht="22.5">
      <c r="A210" s="212"/>
      <c r="B210" s="213"/>
      <c r="C210" s="215" t="s">
        <v>488</v>
      </c>
      <c r="D210" s="219" t="s">
        <v>496</v>
      </c>
      <c r="E210" s="406">
        <v>600</v>
      </c>
      <c r="F210" s="406">
        <f t="shared" si="45"/>
        <v>250</v>
      </c>
      <c r="G210" s="407">
        <v>250</v>
      </c>
      <c r="H210" s="407"/>
      <c r="I210" s="407"/>
      <c r="J210" s="407"/>
      <c r="K210" s="407"/>
      <c r="L210" s="407"/>
      <c r="M210" s="408"/>
    </row>
    <row r="211" spans="1:13" s="217" customFormat="1" ht="22.5">
      <c r="A211" s="212"/>
      <c r="B211" s="213"/>
      <c r="C211" s="215" t="s">
        <v>489</v>
      </c>
      <c r="D211" s="219" t="s">
        <v>495</v>
      </c>
      <c r="E211" s="406">
        <v>100</v>
      </c>
      <c r="F211" s="406">
        <f t="shared" si="45"/>
        <v>200</v>
      </c>
      <c r="G211" s="407">
        <v>200</v>
      </c>
      <c r="H211" s="407"/>
      <c r="I211" s="407"/>
      <c r="J211" s="407"/>
      <c r="K211" s="407"/>
      <c r="L211" s="407"/>
      <c r="M211" s="408"/>
    </row>
    <row r="212" spans="1:13" s="250" customFormat="1" ht="12">
      <c r="A212" s="261"/>
      <c r="B212" s="248" t="s">
        <v>592</v>
      </c>
      <c r="C212" s="248"/>
      <c r="D212" s="256" t="s">
        <v>593</v>
      </c>
      <c r="E212" s="403">
        <f aca="true" t="shared" si="46" ref="E212:M212">SUM(E213:E218)</f>
        <v>0</v>
      </c>
      <c r="F212" s="403">
        <f t="shared" si="46"/>
        <v>104465</v>
      </c>
      <c r="G212" s="404">
        <f t="shared" si="46"/>
        <v>104465</v>
      </c>
      <c r="H212" s="404">
        <f t="shared" si="46"/>
        <v>83326</v>
      </c>
      <c r="I212" s="404">
        <f t="shared" si="46"/>
        <v>16435</v>
      </c>
      <c r="J212" s="404">
        <f t="shared" si="46"/>
        <v>0</v>
      </c>
      <c r="K212" s="404">
        <f t="shared" si="46"/>
        <v>0</v>
      </c>
      <c r="L212" s="404">
        <f t="shared" si="46"/>
        <v>0</v>
      </c>
      <c r="M212" s="405">
        <f t="shared" si="46"/>
        <v>0</v>
      </c>
    </row>
    <row r="213" spans="1:13" s="217" customFormat="1" ht="22.5">
      <c r="A213" s="224"/>
      <c r="B213" s="211"/>
      <c r="C213" s="215" t="s">
        <v>380</v>
      </c>
      <c r="D213" s="219" t="s">
        <v>381</v>
      </c>
      <c r="E213" s="406">
        <v>0</v>
      </c>
      <c r="F213" s="406">
        <f aca="true" t="shared" si="47" ref="F213:F218">SUM(G213+M213)</f>
        <v>900</v>
      </c>
      <c r="G213" s="407">
        <v>900</v>
      </c>
      <c r="H213" s="407"/>
      <c r="I213" s="407"/>
      <c r="J213" s="407"/>
      <c r="K213" s="407"/>
      <c r="L213" s="407"/>
      <c r="M213" s="408"/>
    </row>
    <row r="214" spans="1:13" s="217" customFormat="1" ht="11.25">
      <c r="A214" s="224"/>
      <c r="B214" s="213"/>
      <c r="C214" s="215" t="s">
        <v>382</v>
      </c>
      <c r="D214" s="216" t="s">
        <v>383</v>
      </c>
      <c r="E214" s="406">
        <v>0</v>
      </c>
      <c r="F214" s="406">
        <f t="shared" si="47"/>
        <v>76452</v>
      </c>
      <c r="G214" s="407">
        <f>SUM(H214)</f>
        <v>76452</v>
      </c>
      <c r="H214" s="407">
        <v>76452</v>
      </c>
      <c r="I214" s="407"/>
      <c r="J214" s="407"/>
      <c r="K214" s="407"/>
      <c r="L214" s="407"/>
      <c r="M214" s="408"/>
    </row>
    <row r="215" spans="1:13" s="217" customFormat="1" ht="11.25">
      <c r="A215" s="224"/>
      <c r="B215" s="213"/>
      <c r="C215" s="215" t="s">
        <v>384</v>
      </c>
      <c r="D215" s="216" t="s">
        <v>385</v>
      </c>
      <c r="E215" s="406">
        <v>0</v>
      </c>
      <c r="F215" s="406">
        <f t="shared" si="47"/>
        <v>6874</v>
      </c>
      <c r="G215" s="407">
        <f>SUM(H215)</f>
        <v>6874</v>
      </c>
      <c r="H215" s="407">
        <v>6874</v>
      </c>
      <c r="I215" s="407"/>
      <c r="J215" s="407"/>
      <c r="K215" s="407"/>
      <c r="L215" s="407"/>
      <c r="M215" s="408"/>
    </row>
    <row r="216" spans="1:13" s="217" customFormat="1" ht="11.25">
      <c r="A216" s="224"/>
      <c r="B216" s="213"/>
      <c r="C216" s="215" t="s">
        <v>386</v>
      </c>
      <c r="D216" s="216" t="s">
        <v>387</v>
      </c>
      <c r="E216" s="406">
        <v>0</v>
      </c>
      <c r="F216" s="406">
        <f t="shared" si="47"/>
        <v>14384</v>
      </c>
      <c r="G216" s="407">
        <f>SUM(I216)</f>
        <v>14384</v>
      </c>
      <c r="H216" s="407"/>
      <c r="I216" s="407">
        <v>14384</v>
      </c>
      <c r="J216" s="407"/>
      <c r="K216" s="407"/>
      <c r="L216" s="407"/>
      <c r="M216" s="408"/>
    </row>
    <row r="217" spans="1:13" s="217" customFormat="1" ht="11.25">
      <c r="A217" s="224"/>
      <c r="B217" s="213"/>
      <c r="C217" s="215" t="s">
        <v>388</v>
      </c>
      <c r="D217" s="216" t="s">
        <v>389</v>
      </c>
      <c r="E217" s="406">
        <v>0</v>
      </c>
      <c r="F217" s="406">
        <f t="shared" si="47"/>
        <v>2051</v>
      </c>
      <c r="G217" s="407">
        <f>SUM(I217)</f>
        <v>2051</v>
      </c>
      <c r="H217" s="407"/>
      <c r="I217" s="407">
        <v>2051</v>
      </c>
      <c r="J217" s="407"/>
      <c r="K217" s="407"/>
      <c r="L217" s="407"/>
      <c r="M217" s="408"/>
    </row>
    <row r="218" spans="1:13" s="217" customFormat="1" ht="22.5">
      <c r="A218" s="224"/>
      <c r="B218" s="213"/>
      <c r="C218" s="215" t="s">
        <v>390</v>
      </c>
      <c r="D218" s="219" t="s">
        <v>391</v>
      </c>
      <c r="E218" s="406">
        <v>0</v>
      </c>
      <c r="F218" s="406">
        <f t="shared" si="47"/>
        <v>3804</v>
      </c>
      <c r="G218" s="407">
        <v>3804</v>
      </c>
      <c r="H218" s="407"/>
      <c r="I218" s="407"/>
      <c r="J218" s="407"/>
      <c r="K218" s="407"/>
      <c r="L218" s="407"/>
      <c r="M218" s="408"/>
    </row>
    <row r="219" spans="1:13" s="209" customFormat="1" ht="12">
      <c r="A219" s="265"/>
      <c r="B219" s="163" t="s">
        <v>357</v>
      </c>
      <c r="C219" s="163"/>
      <c r="D219" s="187" t="s">
        <v>260</v>
      </c>
      <c r="E219" s="385">
        <f>SUM(E220:E222)</f>
        <v>58299</v>
      </c>
      <c r="F219" s="385">
        <f>SUM(F220:F222)</f>
        <v>36108</v>
      </c>
      <c r="G219" s="418">
        <f aca="true" t="shared" si="48" ref="G219:M219">SUM(G221+G222)</f>
        <v>36108</v>
      </c>
      <c r="H219" s="418">
        <f t="shared" si="48"/>
        <v>0</v>
      </c>
      <c r="I219" s="418">
        <f t="shared" si="48"/>
        <v>0</v>
      </c>
      <c r="J219" s="418">
        <f t="shared" si="48"/>
        <v>0</v>
      </c>
      <c r="K219" s="418">
        <f t="shared" si="48"/>
        <v>0</v>
      </c>
      <c r="L219" s="418">
        <f t="shared" si="48"/>
        <v>0</v>
      </c>
      <c r="M219" s="419">
        <f t="shared" si="48"/>
        <v>0</v>
      </c>
    </row>
    <row r="220" spans="1:13" s="217" customFormat="1" ht="22.5">
      <c r="A220" s="224"/>
      <c r="B220" s="213"/>
      <c r="C220" s="215" t="s">
        <v>438</v>
      </c>
      <c r="D220" s="219" t="s">
        <v>439</v>
      </c>
      <c r="E220" s="406">
        <v>1631</v>
      </c>
      <c r="F220" s="406">
        <f>SUM(G220+M220)</f>
        <v>0</v>
      </c>
      <c r="G220" s="407">
        <v>0</v>
      </c>
      <c r="H220" s="407"/>
      <c r="I220" s="407"/>
      <c r="J220" s="407"/>
      <c r="K220" s="407"/>
      <c r="L220" s="407"/>
      <c r="M220" s="408"/>
    </row>
    <row r="221" spans="1:13" s="227" customFormat="1" ht="11.25">
      <c r="A221" s="234"/>
      <c r="B221" s="235"/>
      <c r="C221" s="121" t="s">
        <v>376</v>
      </c>
      <c r="D221" s="188" t="s">
        <v>377</v>
      </c>
      <c r="E221" s="425">
        <v>40943</v>
      </c>
      <c r="F221" s="406">
        <f>SUM(G221+M221)</f>
        <v>19000</v>
      </c>
      <c r="G221" s="422">
        <v>19000</v>
      </c>
      <c r="H221" s="422"/>
      <c r="I221" s="422"/>
      <c r="J221" s="422"/>
      <c r="K221" s="422"/>
      <c r="L221" s="422"/>
      <c r="M221" s="423"/>
    </row>
    <row r="222" spans="1:13" s="217" customFormat="1" ht="22.5">
      <c r="A222" s="230"/>
      <c r="B222" s="225"/>
      <c r="C222" s="215" t="s">
        <v>390</v>
      </c>
      <c r="D222" s="219" t="s">
        <v>391</v>
      </c>
      <c r="E222" s="406">
        <v>15725</v>
      </c>
      <c r="F222" s="406">
        <f>SUM(G222+M222)</f>
        <v>17108</v>
      </c>
      <c r="G222" s="407">
        <v>17108</v>
      </c>
      <c r="H222" s="407"/>
      <c r="I222" s="407"/>
      <c r="J222" s="407"/>
      <c r="K222" s="407"/>
      <c r="L222" s="407"/>
      <c r="M222" s="408"/>
    </row>
    <row r="223" spans="1:13" s="209" customFormat="1" ht="12">
      <c r="A223" s="202" t="s">
        <v>328</v>
      </c>
      <c r="B223" s="203"/>
      <c r="C223" s="203"/>
      <c r="D223" s="204" t="s">
        <v>329</v>
      </c>
      <c r="E223" s="415">
        <f>SUM(E228+E224)</f>
        <v>32000</v>
      </c>
      <c r="F223" s="415">
        <f>SUM(F228+F224)</f>
        <v>33000</v>
      </c>
      <c r="G223" s="416">
        <f aca="true" t="shared" si="49" ref="G223:M223">SUM(G224+G228)</f>
        <v>33000</v>
      </c>
      <c r="H223" s="416">
        <f t="shared" si="49"/>
        <v>8160</v>
      </c>
      <c r="I223" s="416">
        <f t="shared" si="49"/>
        <v>0</v>
      </c>
      <c r="J223" s="416">
        <f t="shared" si="49"/>
        <v>0</v>
      </c>
      <c r="K223" s="416">
        <f t="shared" si="49"/>
        <v>0</v>
      </c>
      <c r="L223" s="416">
        <f t="shared" si="49"/>
        <v>0</v>
      </c>
      <c r="M223" s="417">
        <f t="shared" si="49"/>
        <v>0</v>
      </c>
    </row>
    <row r="224" spans="1:13" s="209" customFormat="1" ht="12">
      <c r="A224" s="205"/>
      <c r="B224" s="163" t="s">
        <v>497</v>
      </c>
      <c r="C224" s="163"/>
      <c r="D224" s="187" t="s">
        <v>498</v>
      </c>
      <c r="E224" s="385">
        <f>SUM(E225:E227)</f>
        <v>3000</v>
      </c>
      <c r="F224" s="385">
        <f>SUM(F225:F227)</f>
        <v>3500</v>
      </c>
      <c r="G224" s="418">
        <f>SUM(G225:G227)</f>
        <v>3500</v>
      </c>
      <c r="H224" s="418">
        <f aca="true" t="shared" si="50" ref="H224:M224">SUM(H226)</f>
        <v>0</v>
      </c>
      <c r="I224" s="418">
        <f t="shared" si="50"/>
        <v>0</v>
      </c>
      <c r="J224" s="418">
        <f t="shared" si="50"/>
        <v>0</v>
      </c>
      <c r="K224" s="418">
        <f t="shared" si="50"/>
        <v>0</v>
      </c>
      <c r="L224" s="418">
        <f t="shared" si="50"/>
        <v>0</v>
      </c>
      <c r="M224" s="419">
        <f t="shared" si="50"/>
        <v>0</v>
      </c>
    </row>
    <row r="225" spans="1:13" s="227" customFormat="1" ht="11.25">
      <c r="A225" s="234"/>
      <c r="B225" s="229"/>
      <c r="C225" s="215" t="s">
        <v>374</v>
      </c>
      <c r="D225" s="216" t="s">
        <v>375</v>
      </c>
      <c r="E225" s="384">
        <v>0</v>
      </c>
      <c r="F225" s="406">
        <f>SUM(G225+M225)</f>
        <v>600</v>
      </c>
      <c r="G225" s="422">
        <v>600</v>
      </c>
      <c r="H225" s="422"/>
      <c r="I225" s="422"/>
      <c r="J225" s="422"/>
      <c r="K225" s="422"/>
      <c r="L225" s="422"/>
      <c r="M225" s="423"/>
    </row>
    <row r="226" spans="1:13" s="227" customFormat="1" ht="11.25">
      <c r="A226" s="234"/>
      <c r="B226" s="229"/>
      <c r="C226" s="121" t="s">
        <v>376</v>
      </c>
      <c r="D226" s="188" t="s">
        <v>377</v>
      </c>
      <c r="E226" s="384">
        <v>2700</v>
      </c>
      <c r="F226" s="406">
        <f>SUM(G226+M226)</f>
        <v>2600</v>
      </c>
      <c r="G226" s="422">
        <v>2600</v>
      </c>
      <c r="H226" s="422"/>
      <c r="I226" s="422"/>
      <c r="J226" s="422"/>
      <c r="K226" s="422"/>
      <c r="L226" s="422"/>
      <c r="M226" s="423"/>
    </row>
    <row r="227" spans="1:13" s="227" customFormat="1" ht="11.25">
      <c r="A227" s="234"/>
      <c r="B227" s="237"/>
      <c r="C227" s="121" t="s">
        <v>403</v>
      </c>
      <c r="D227" s="188" t="s">
        <v>404</v>
      </c>
      <c r="E227" s="406">
        <v>300</v>
      </c>
      <c r="F227" s="406">
        <f>SUM(G227+M227)</f>
        <v>300</v>
      </c>
      <c r="G227" s="422">
        <v>300</v>
      </c>
      <c r="H227" s="422"/>
      <c r="I227" s="422"/>
      <c r="J227" s="422"/>
      <c r="K227" s="422"/>
      <c r="L227" s="422"/>
      <c r="M227" s="423"/>
    </row>
    <row r="228" spans="1:13" s="209" customFormat="1" ht="12">
      <c r="A228" s="251"/>
      <c r="B228" s="163" t="s">
        <v>330</v>
      </c>
      <c r="C228" s="163"/>
      <c r="D228" s="187" t="s">
        <v>331</v>
      </c>
      <c r="E228" s="385">
        <f aca="true" t="shared" si="51" ref="E228:M228">SUM(E229:E234)</f>
        <v>29000</v>
      </c>
      <c r="F228" s="385">
        <f t="shared" si="51"/>
        <v>29500</v>
      </c>
      <c r="G228" s="418">
        <f t="shared" si="51"/>
        <v>29500</v>
      </c>
      <c r="H228" s="418">
        <f t="shared" si="51"/>
        <v>8160</v>
      </c>
      <c r="I228" s="418">
        <f t="shared" si="51"/>
        <v>0</v>
      </c>
      <c r="J228" s="418">
        <f t="shared" si="51"/>
        <v>0</v>
      </c>
      <c r="K228" s="418">
        <f t="shared" si="51"/>
        <v>0</v>
      </c>
      <c r="L228" s="418">
        <f t="shared" si="51"/>
        <v>0</v>
      </c>
      <c r="M228" s="419">
        <f t="shared" si="51"/>
        <v>0</v>
      </c>
    </row>
    <row r="229" spans="1:13" s="227" customFormat="1" ht="11.25">
      <c r="A229" s="234"/>
      <c r="B229" s="229"/>
      <c r="C229" s="121" t="s">
        <v>386</v>
      </c>
      <c r="D229" s="188" t="s">
        <v>387</v>
      </c>
      <c r="E229" s="406">
        <v>348</v>
      </c>
      <c r="F229" s="406">
        <f aca="true" t="shared" si="52" ref="F229:F234">SUM(G229+M229)</f>
        <v>0</v>
      </c>
      <c r="G229" s="422">
        <v>0</v>
      </c>
      <c r="H229" s="422"/>
      <c r="I229" s="422"/>
      <c r="J229" s="422"/>
      <c r="K229" s="422"/>
      <c r="L229" s="422"/>
      <c r="M229" s="423"/>
    </row>
    <row r="230" spans="1:13" s="227" customFormat="1" ht="11.25">
      <c r="A230" s="234"/>
      <c r="B230" s="229"/>
      <c r="C230" s="121" t="s">
        <v>388</v>
      </c>
      <c r="D230" s="188" t="s">
        <v>389</v>
      </c>
      <c r="E230" s="406">
        <v>49</v>
      </c>
      <c r="F230" s="406">
        <f t="shared" si="52"/>
        <v>0</v>
      </c>
      <c r="G230" s="422">
        <v>0</v>
      </c>
      <c r="H230" s="422"/>
      <c r="I230" s="422"/>
      <c r="J230" s="422"/>
      <c r="K230" s="422"/>
      <c r="L230" s="422"/>
      <c r="M230" s="423"/>
    </row>
    <row r="231" spans="1:13" s="227" customFormat="1" ht="11.25">
      <c r="A231" s="228"/>
      <c r="B231" s="229"/>
      <c r="C231" s="121" t="s">
        <v>406</v>
      </c>
      <c r="D231" s="188" t="s">
        <v>407</v>
      </c>
      <c r="E231" s="406">
        <v>4500</v>
      </c>
      <c r="F231" s="406">
        <f t="shared" si="52"/>
        <v>8160</v>
      </c>
      <c r="G231" s="422">
        <f>SUM(H231)</f>
        <v>8160</v>
      </c>
      <c r="H231" s="422">
        <v>8160</v>
      </c>
      <c r="I231" s="422"/>
      <c r="J231" s="422"/>
      <c r="K231" s="422"/>
      <c r="L231" s="422"/>
      <c r="M231" s="423"/>
    </row>
    <row r="232" spans="1:13" s="227" customFormat="1" ht="11.25">
      <c r="A232" s="234"/>
      <c r="B232" s="229"/>
      <c r="C232" s="121" t="s">
        <v>374</v>
      </c>
      <c r="D232" s="188" t="s">
        <v>375</v>
      </c>
      <c r="E232" s="406">
        <v>5500</v>
      </c>
      <c r="F232" s="406">
        <f t="shared" si="52"/>
        <v>2040</v>
      </c>
      <c r="G232" s="422">
        <v>2040</v>
      </c>
      <c r="H232" s="422"/>
      <c r="I232" s="422"/>
      <c r="J232" s="422"/>
      <c r="K232" s="422"/>
      <c r="L232" s="422"/>
      <c r="M232" s="423"/>
    </row>
    <row r="233" spans="1:13" s="227" customFormat="1" ht="11.25">
      <c r="A233" s="234"/>
      <c r="B233" s="229"/>
      <c r="C233" s="121" t="s">
        <v>376</v>
      </c>
      <c r="D233" s="188" t="s">
        <v>377</v>
      </c>
      <c r="E233" s="406">
        <v>18303</v>
      </c>
      <c r="F233" s="406">
        <f t="shared" si="52"/>
        <v>18800</v>
      </c>
      <c r="G233" s="422">
        <v>18800</v>
      </c>
      <c r="H233" s="422"/>
      <c r="I233" s="422"/>
      <c r="J233" s="422"/>
      <c r="K233" s="422"/>
      <c r="L233" s="422"/>
      <c r="M233" s="423"/>
    </row>
    <row r="234" spans="1:13" s="227" customFormat="1" ht="11.25">
      <c r="A234" s="236"/>
      <c r="B234" s="237"/>
      <c r="C234" s="121" t="s">
        <v>403</v>
      </c>
      <c r="D234" s="188" t="s">
        <v>404</v>
      </c>
      <c r="E234" s="406">
        <v>300</v>
      </c>
      <c r="F234" s="406">
        <f t="shared" si="52"/>
        <v>500</v>
      </c>
      <c r="G234" s="422">
        <v>500</v>
      </c>
      <c r="H234" s="422"/>
      <c r="I234" s="422"/>
      <c r="J234" s="422"/>
      <c r="K234" s="422"/>
      <c r="L234" s="422"/>
      <c r="M234" s="423"/>
    </row>
    <row r="235" spans="1:13" s="209" customFormat="1" ht="12">
      <c r="A235" s="202" t="s">
        <v>334</v>
      </c>
      <c r="B235" s="203"/>
      <c r="C235" s="203"/>
      <c r="D235" s="204" t="s">
        <v>335</v>
      </c>
      <c r="E235" s="415">
        <f aca="true" t="shared" si="53" ref="E235:M235">SUM(E236+E238+E240+E242+E257)</f>
        <v>368753</v>
      </c>
      <c r="F235" s="415">
        <f t="shared" si="53"/>
        <v>352937</v>
      </c>
      <c r="G235" s="416">
        <f t="shared" si="53"/>
        <v>352937</v>
      </c>
      <c r="H235" s="416">
        <f t="shared" si="53"/>
        <v>95073</v>
      </c>
      <c r="I235" s="416">
        <f t="shared" si="53"/>
        <v>18565</v>
      </c>
      <c r="J235" s="416">
        <f t="shared" si="53"/>
        <v>0</v>
      </c>
      <c r="K235" s="416">
        <f t="shared" si="53"/>
        <v>0</v>
      </c>
      <c r="L235" s="416">
        <f t="shared" si="53"/>
        <v>0</v>
      </c>
      <c r="M235" s="417">
        <f t="shared" si="53"/>
        <v>0</v>
      </c>
    </row>
    <row r="236" spans="1:13" s="209" customFormat="1" ht="12">
      <c r="A236" s="205"/>
      <c r="B236" s="163" t="s">
        <v>336</v>
      </c>
      <c r="C236" s="195"/>
      <c r="D236" s="196" t="s">
        <v>337</v>
      </c>
      <c r="E236" s="385">
        <f aca="true" t="shared" si="54" ref="E236:M236">SUM(E237)</f>
        <v>14232</v>
      </c>
      <c r="F236" s="385">
        <f t="shared" si="54"/>
        <v>27020</v>
      </c>
      <c r="G236" s="418">
        <f t="shared" si="54"/>
        <v>27020</v>
      </c>
      <c r="H236" s="418">
        <f t="shared" si="54"/>
        <v>0</v>
      </c>
      <c r="I236" s="418">
        <f t="shared" si="54"/>
        <v>0</v>
      </c>
      <c r="J236" s="418">
        <f t="shared" si="54"/>
        <v>0</v>
      </c>
      <c r="K236" s="418">
        <f t="shared" si="54"/>
        <v>0</v>
      </c>
      <c r="L236" s="418">
        <f t="shared" si="54"/>
        <v>0</v>
      </c>
      <c r="M236" s="419">
        <f t="shared" si="54"/>
        <v>0</v>
      </c>
    </row>
    <row r="237" spans="1:13" s="217" customFormat="1" ht="33.75">
      <c r="A237" s="224"/>
      <c r="B237" s="213"/>
      <c r="C237" s="215" t="s">
        <v>446</v>
      </c>
      <c r="D237" s="219" t="s">
        <v>447</v>
      </c>
      <c r="E237" s="406">
        <v>14232</v>
      </c>
      <c r="F237" s="406">
        <f>SUM(G237+M237)</f>
        <v>27020</v>
      </c>
      <c r="G237" s="407">
        <v>27020</v>
      </c>
      <c r="H237" s="407"/>
      <c r="I237" s="407"/>
      <c r="J237" s="407"/>
      <c r="K237" s="407"/>
      <c r="L237" s="407"/>
      <c r="M237" s="408"/>
    </row>
    <row r="238" spans="1:13" s="209" customFormat="1" ht="24">
      <c r="A238" s="251"/>
      <c r="B238" s="195" t="s">
        <v>342</v>
      </c>
      <c r="C238" s="195"/>
      <c r="D238" s="196" t="s">
        <v>343</v>
      </c>
      <c r="E238" s="385">
        <f aca="true" t="shared" si="55" ref="E238:M238">SUM(E239)</f>
        <v>120221</v>
      </c>
      <c r="F238" s="385">
        <f t="shared" si="55"/>
        <v>113700</v>
      </c>
      <c r="G238" s="418">
        <f t="shared" si="55"/>
        <v>113700</v>
      </c>
      <c r="H238" s="418">
        <f t="shared" si="55"/>
        <v>0</v>
      </c>
      <c r="I238" s="418">
        <f t="shared" si="55"/>
        <v>0</v>
      </c>
      <c r="J238" s="418">
        <f t="shared" si="55"/>
        <v>0</v>
      </c>
      <c r="K238" s="418">
        <f t="shared" si="55"/>
        <v>0</v>
      </c>
      <c r="L238" s="418">
        <f t="shared" si="55"/>
        <v>0</v>
      </c>
      <c r="M238" s="419">
        <f t="shared" si="55"/>
        <v>0</v>
      </c>
    </row>
    <row r="239" spans="1:13" s="227" customFormat="1" ht="11.25">
      <c r="A239" s="210"/>
      <c r="B239" s="238"/>
      <c r="C239" s="121" t="s">
        <v>448</v>
      </c>
      <c r="D239" s="188" t="s">
        <v>147</v>
      </c>
      <c r="E239" s="406">
        <v>120221</v>
      </c>
      <c r="F239" s="384">
        <f>SUM(G239+M239)</f>
        <v>113700</v>
      </c>
      <c r="G239" s="422">
        <v>113700</v>
      </c>
      <c r="H239" s="422"/>
      <c r="I239" s="422"/>
      <c r="J239" s="422"/>
      <c r="K239" s="422"/>
      <c r="L239" s="422"/>
      <c r="M239" s="423"/>
    </row>
    <row r="240" spans="1:13" s="209" customFormat="1" ht="12">
      <c r="A240" s="251"/>
      <c r="B240" s="163" t="s">
        <v>449</v>
      </c>
      <c r="C240" s="163"/>
      <c r="D240" s="187" t="s">
        <v>450</v>
      </c>
      <c r="E240" s="385">
        <f aca="true" t="shared" si="56" ref="E240:M240">SUM(E241)</f>
        <v>33968</v>
      </c>
      <c r="F240" s="385">
        <f t="shared" si="56"/>
        <v>30000</v>
      </c>
      <c r="G240" s="418">
        <f t="shared" si="56"/>
        <v>30000</v>
      </c>
      <c r="H240" s="418">
        <f t="shared" si="56"/>
        <v>0</v>
      </c>
      <c r="I240" s="418">
        <f t="shared" si="56"/>
        <v>0</v>
      </c>
      <c r="J240" s="418">
        <f t="shared" si="56"/>
        <v>0</v>
      </c>
      <c r="K240" s="418">
        <f t="shared" si="56"/>
        <v>0</v>
      </c>
      <c r="L240" s="418">
        <f t="shared" si="56"/>
        <v>0</v>
      </c>
      <c r="M240" s="419">
        <f t="shared" si="56"/>
        <v>0</v>
      </c>
    </row>
    <row r="241" spans="1:13" s="217" customFormat="1" ht="11.25">
      <c r="A241" s="224"/>
      <c r="B241" s="211"/>
      <c r="C241" s="215" t="s">
        <v>448</v>
      </c>
      <c r="D241" s="216" t="s">
        <v>147</v>
      </c>
      <c r="E241" s="406">
        <v>33968</v>
      </c>
      <c r="F241" s="406">
        <f>SUM(G241+M241)</f>
        <v>30000</v>
      </c>
      <c r="G241" s="407">
        <v>30000</v>
      </c>
      <c r="H241" s="407"/>
      <c r="I241" s="407"/>
      <c r="J241" s="407"/>
      <c r="K241" s="407"/>
      <c r="L241" s="407"/>
      <c r="M241" s="408"/>
    </row>
    <row r="242" spans="1:13" s="209" customFormat="1" ht="12">
      <c r="A242" s="251"/>
      <c r="B242" s="163" t="s">
        <v>451</v>
      </c>
      <c r="C242" s="163"/>
      <c r="D242" s="187" t="s">
        <v>344</v>
      </c>
      <c r="E242" s="385">
        <f aca="true" t="shared" si="57" ref="E242:M242">SUM(E243:E256)</f>
        <v>128268</v>
      </c>
      <c r="F242" s="385">
        <f t="shared" si="57"/>
        <v>136217</v>
      </c>
      <c r="G242" s="418">
        <f t="shared" si="57"/>
        <v>136217</v>
      </c>
      <c r="H242" s="418">
        <f t="shared" si="57"/>
        <v>95073</v>
      </c>
      <c r="I242" s="418">
        <f t="shared" si="57"/>
        <v>18565</v>
      </c>
      <c r="J242" s="418">
        <f t="shared" si="57"/>
        <v>0</v>
      </c>
      <c r="K242" s="418">
        <f t="shared" si="57"/>
        <v>0</v>
      </c>
      <c r="L242" s="418">
        <f t="shared" si="57"/>
        <v>0</v>
      </c>
      <c r="M242" s="419">
        <f t="shared" si="57"/>
        <v>0</v>
      </c>
    </row>
    <row r="243" spans="1:13" s="217" customFormat="1" ht="22.5">
      <c r="A243" s="212"/>
      <c r="B243" s="211"/>
      <c r="C243" s="215" t="s">
        <v>380</v>
      </c>
      <c r="D243" s="219" t="s">
        <v>381</v>
      </c>
      <c r="E243" s="406">
        <v>110</v>
      </c>
      <c r="F243" s="406">
        <f aca="true" t="shared" si="58" ref="F243:F250">SUM(G243+M243)</f>
        <v>540</v>
      </c>
      <c r="G243" s="407">
        <v>540</v>
      </c>
      <c r="H243" s="407"/>
      <c r="I243" s="407"/>
      <c r="J243" s="407"/>
      <c r="K243" s="407"/>
      <c r="L243" s="407"/>
      <c r="M243" s="408"/>
    </row>
    <row r="244" spans="1:13" s="217" customFormat="1" ht="11.25">
      <c r="A244" s="224"/>
      <c r="B244" s="213"/>
      <c r="C244" s="215" t="s">
        <v>382</v>
      </c>
      <c r="D244" s="216" t="s">
        <v>383</v>
      </c>
      <c r="E244" s="406">
        <v>79331</v>
      </c>
      <c r="F244" s="406">
        <f t="shared" si="58"/>
        <v>88502</v>
      </c>
      <c r="G244" s="407">
        <f>SUM(H244)</f>
        <v>88502</v>
      </c>
      <c r="H244" s="407">
        <v>88502</v>
      </c>
      <c r="I244" s="407"/>
      <c r="J244" s="407"/>
      <c r="K244" s="407"/>
      <c r="L244" s="407"/>
      <c r="M244" s="408"/>
    </row>
    <row r="245" spans="1:13" s="217" customFormat="1" ht="11.25">
      <c r="A245" s="224"/>
      <c r="B245" s="213"/>
      <c r="C245" s="215" t="s">
        <v>384</v>
      </c>
      <c r="D245" s="216" t="s">
        <v>385</v>
      </c>
      <c r="E245" s="406">
        <v>5768</v>
      </c>
      <c r="F245" s="406">
        <f t="shared" si="58"/>
        <v>6571</v>
      </c>
      <c r="G245" s="407">
        <f>SUM(H245)</f>
        <v>6571</v>
      </c>
      <c r="H245" s="407">
        <v>6571</v>
      </c>
      <c r="I245" s="407"/>
      <c r="J245" s="407"/>
      <c r="K245" s="407"/>
      <c r="L245" s="407"/>
      <c r="M245" s="408"/>
    </row>
    <row r="246" spans="1:13" s="217" customFormat="1" ht="11.25">
      <c r="A246" s="224"/>
      <c r="B246" s="213"/>
      <c r="C246" s="215" t="s">
        <v>386</v>
      </c>
      <c r="D246" s="216" t="s">
        <v>387</v>
      </c>
      <c r="E246" s="406">
        <v>15382</v>
      </c>
      <c r="F246" s="406">
        <f t="shared" si="58"/>
        <v>16347</v>
      </c>
      <c r="G246" s="407">
        <f>SUM(I246)</f>
        <v>16347</v>
      </c>
      <c r="H246" s="407"/>
      <c r="I246" s="407">
        <v>16347</v>
      </c>
      <c r="J246" s="407"/>
      <c r="K246" s="407"/>
      <c r="L246" s="407"/>
      <c r="M246" s="408"/>
    </row>
    <row r="247" spans="1:13" s="217" customFormat="1" ht="11.25">
      <c r="A247" s="224"/>
      <c r="B247" s="213"/>
      <c r="C247" s="215" t="s">
        <v>388</v>
      </c>
      <c r="D247" s="216" t="s">
        <v>389</v>
      </c>
      <c r="E247" s="406">
        <v>2087</v>
      </c>
      <c r="F247" s="406">
        <f t="shared" si="58"/>
        <v>2218</v>
      </c>
      <c r="G247" s="407">
        <f>SUM(I247)</f>
        <v>2218</v>
      </c>
      <c r="H247" s="407"/>
      <c r="I247" s="407">
        <v>2218</v>
      </c>
      <c r="J247" s="407"/>
      <c r="K247" s="407"/>
      <c r="L247" s="407"/>
      <c r="M247" s="408"/>
    </row>
    <row r="248" spans="1:13" s="217" customFormat="1" ht="11.25">
      <c r="A248" s="224"/>
      <c r="B248" s="213"/>
      <c r="C248" s="215" t="s">
        <v>374</v>
      </c>
      <c r="D248" s="216" t="s">
        <v>375</v>
      </c>
      <c r="E248" s="406">
        <v>4050</v>
      </c>
      <c r="F248" s="406">
        <f t="shared" si="58"/>
        <v>1500</v>
      </c>
      <c r="G248" s="407">
        <v>1500</v>
      </c>
      <c r="H248" s="407"/>
      <c r="I248" s="407"/>
      <c r="J248" s="407"/>
      <c r="K248" s="407"/>
      <c r="L248" s="407"/>
      <c r="M248" s="408"/>
    </row>
    <row r="249" spans="1:13" s="217" customFormat="1" ht="11.25">
      <c r="A249" s="224"/>
      <c r="B249" s="213"/>
      <c r="C249" s="215" t="s">
        <v>376</v>
      </c>
      <c r="D249" s="216" t="s">
        <v>377</v>
      </c>
      <c r="E249" s="406">
        <v>11040</v>
      </c>
      <c r="F249" s="406">
        <f t="shared" si="58"/>
        <v>9000</v>
      </c>
      <c r="G249" s="407">
        <v>9000</v>
      </c>
      <c r="H249" s="407"/>
      <c r="I249" s="407"/>
      <c r="J249" s="407"/>
      <c r="K249" s="407"/>
      <c r="L249" s="407"/>
      <c r="M249" s="408"/>
    </row>
    <row r="250" spans="1:13" s="217" customFormat="1" ht="11.25">
      <c r="A250" s="212"/>
      <c r="B250" s="213"/>
      <c r="C250" s="215" t="s">
        <v>410</v>
      </c>
      <c r="D250" s="216" t="s">
        <v>411</v>
      </c>
      <c r="E250" s="406">
        <v>864</v>
      </c>
      <c r="F250" s="406">
        <f t="shared" si="58"/>
        <v>864</v>
      </c>
      <c r="G250" s="407">
        <v>864</v>
      </c>
      <c r="H250" s="407"/>
      <c r="I250" s="407"/>
      <c r="J250" s="407"/>
      <c r="K250" s="407"/>
      <c r="L250" s="407"/>
      <c r="M250" s="408"/>
    </row>
    <row r="251" spans="1:13" s="217" customFormat="1" ht="22.5">
      <c r="A251" s="212"/>
      <c r="B251" s="213"/>
      <c r="C251" s="215" t="s">
        <v>485</v>
      </c>
      <c r="D251" s="219" t="s">
        <v>492</v>
      </c>
      <c r="E251" s="406">
        <v>1758</v>
      </c>
      <c r="F251" s="406">
        <f aca="true" t="shared" si="59" ref="F251:F256">SUM(G251+M251)</f>
        <v>1800</v>
      </c>
      <c r="G251" s="407">
        <v>1800</v>
      </c>
      <c r="H251" s="407"/>
      <c r="I251" s="407"/>
      <c r="J251" s="407"/>
      <c r="K251" s="407"/>
      <c r="L251" s="407"/>
      <c r="M251" s="408"/>
    </row>
    <row r="252" spans="1:13" s="217" customFormat="1" ht="11.25">
      <c r="A252" s="224"/>
      <c r="B252" s="213"/>
      <c r="C252" s="215" t="s">
        <v>403</v>
      </c>
      <c r="D252" s="216" t="s">
        <v>404</v>
      </c>
      <c r="E252" s="406">
        <v>2390</v>
      </c>
      <c r="F252" s="406">
        <f t="shared" si="59"/>
        <v>3000</v>
      </c>
      <c r="G252" s="407">
        <v>3000</v>
      </c>
      <c r="H252" s="407"/>
      <c r="I252" s="407"/>
      <c r="J252" s="407"/>
      <c r="K252" s="407"/>
      <c r="L252" s="407"/>
      <c r="M252" s="408"/>
    </row>
    <row r="253" spans="1:13" s="217" customFormat="1" ht="22.5">
      <c r="A253" s="224"/>
      <c r="B253" s="213"/>
      <c r="C253" s="215" t="s">
        <v>390</v>
      </c>
      <c r="D253" s="219" t="s">
        <v>391</v>
      </c>
      <c r="E253" s="406">
        <v>2548</v>
      </c>
      <c r="F253" s="406">
        <f t="shared" si="59"/>
        <v>2675</v>
      </c>
      <c r="G253" s="407">
        <v>2675</v>
      </c>
      <c r="H253" s="407"/>
      <c r="I253" s="407"/>
      <c r="J253" s="407"/>
      <c r="K253" s="407"/>
      <c r="L253" s="407"/>
      <c r="M253" s="408"/>
    </row>
    <row r="254" spans="1:13" s="217" customFormat="1" ht="22.5">
      <c r="A254" s="212"/>
      <c r="B254" s="213"/>
      <c r="C254" s="215" t="s">
        <v>487</v>
      </c>
      <c r="D254" s="219" t="s">
        <v>494</v>
      </c>
      <c r="E254" s="406">
        <v>2060</v>
      </c>
      <c r="F254" s="406">
        <f t="shared" si="59"/>
        <v>2000</v>
      </c>
      <c r="G254" s="407">
        <v>2000</v>
      </c>
      <c r="H254" s="407"/>
      <c r="I254" s="407"/>
      <c r="J254" s="407"/>
      <c r="K254" s="407"/>
      <c r="L254" s="407"/>
      <c r="M254" s="408"/>
    </row>
    <row r="255" spans="1:13" s="217" customFormat="1" ht="22.5">
      <c r="A255" s="212"/>
      <c r="B255" s="213"/>
      <c r="C255" s="215" t="s">
        <v>488</v>
      </c>
      <c r="D255" s="219" t="s">
        <v>496</v>
      </c>
      <c r="E255" s="406">
        <v>380</v>
      </c>
      <c r="F255" s="406">
        <f t="shared" si="59"/>
        <v>600</v>
      </c>
      <c r="G255" s="407">
        <v>600</v>
      </c>
      <c r="H255" s="407"/>
      <c r="I255" s="407"/>
      <c r="J255" s="407"/>
      <c r="K255" s="407"/>
      <c r="L255" s="407"/>
      <c r="M255" s="408"/>
    </row>
    <row r="256" spans="1:13" s="217" customFormat="1" ht="22.5">
      <c r="A256" s="212"/>
      <c r="B256" s="213"/>
      <c r="C256" s="215" t="s">
        <v>489</v>
      </c>
      <c r="D256" s="219" t="s">
        <v>495</v>
      </c>
      <c r="E256" s="406">
        <v>500</v>
      </c>
      <c r="F256" s="406">
        <f t="shared" si="59"/>
        <v>600</v>
      </c>
      <c r="G256" s="407">
        <v>600</v>
      </c>
      <c r="H256" s="407"/>
      <c r="I256" s="407"/>
      <c r="J256" s="407"/>
      <c r="K256" s="407"/>
      <c r="L256" s="407"/>
      <c r="M256" s="408"/>
    </row>
    <row r="257" spans="1:13" s="209" customFormat="1" ht="12">
      <c r="A257" s="251"/>
      <c r="B257" s="163" t="s">
        <v>452</v>
      </c>
      <c r="C257" s="163"/>
      <c r="D257" s="187" t="s">
        <v>260</v>
      </c>
      <c r="E257" s="385">
        <f aca="true" t="shared" si="60" ref="E257:M257">SUM(E258:E259)</f>
        <v>72064</v>
      </c>
      <c r="F257" s="385">
        <f t="shared" si="60"/>
        <v>46000</v>
      </c>
      <c r="G257" s="418">
        <f t="shared" si="60"/>
        <v>46000</v>
      </c>
      <c r="H257" s="418">
        <f t="shared" si="60"/>
        <v>0</v>
      </c>
      <c r="I257" s="418">
        <f t="shared" si="60"/>
        <v>0</v>
      </c>
      <c r="J257" s="418">
        <f t="shared" si="60"/>
        <v>0</v>
      </c>
      <c r="K257" s="418">
        <f t="shared" si="60"/>
        <v>0</v>
      </c>
      <c r="L257" s="418">
        <f t="shared" si="60"/>
        <v>0</v>
      </c>
      <c r="M257" s="419">
        <f t="shared" si="60"/>
        <v>0</v>
      </c>
    </row>
    <row r="258" spans="1:13" s="217" customFormat="1" ht="11.25">
      <c r="A258" s="224"/>
      <c r="B258" s="211"/>
      <c r="C258" s="215" t="s">
        <v>448</v>
      </c>
      <c r="D258" s="216" t="s">
        <v>147</v>
      </c>
      <c r="E258" s="406">
        <v>58064</v>
      </c>
      <c r="F258" s="406">
        <f>SUM(G258+M258)</f>
        <v>46000</v>
      </c>
      <c r="G258" s="407">
        <v>46000</v>
      </c>
      <c r="H258" s="407"/>
      <c r="I258" s="407"/>
      <c r="J258" s="407"/>
      <c r="K258" s="407"/>
      <c r="L258" s="407"/>
      <c r="M258" s="408"/>
    </row>
    <row r="259" spans="1:13" s="217" customFormat="1" ht="11.25">
      <c r="A259" s="212"/>
      <c r="B259" s="213"/>
      <c r="C259" s="215" t="s">
        <v>374</v>
      </c>
      <c r="D259" s="216" t="s">
        <v>375</v>
      </c>
      <c r="E259" s="406">
        <v>14000</v>
      </c>
      <c r="F259" s="406">
        <f>SUM(G259+M259)</f>
        <v>0</v>
      </c>
      <c r="G259" s="407">
        <v>0</v>
      </c>
      <c r="H259" s="407"/>
      <c r="I259" s="407"/>
      <c r="J259" s="407"/>
      <c r="K259" s="407"/>
      <c r="L259" s="407"/>
      <c r="M259" s="408"/>
    </row>
    <row r="260" spans="1:13" s="209" customFormat="1" ht="24">
      <c r="A260" s="257" t="s">
        <v>345</v>
      </c>
      <c r="B260" s="259"/>
      <c r="C260" s="259"/>
      <c r="D260" s="260" t="s">
        <v>453</v>
      </c>
      <c r="E260" s="415">
        <f aca="true" t="shared" si="61" ref="E260:M260">SUM(E261+E268+E271)</f>
        <v>322024.9</v>
      </c>
      <c r="F260" s="415">
        <f t="shared" si="61"/>
        <v>52808</v>
      </c>
      <c r="G260" s="416">
        <f t="shared" si="61"/>
        <v>52808</v>
      </c>
      <c r="H260" s="416">
        <f t="shared" si="61"/>
        <v>29767</v>
      </c>
      <c r="I260" s="416">
        <f t="shared" si="61"/>
        <v>6548</v>
      </c>
      <c r="J260" s="416">
        <f t="shared" si="61"/>
        <v>0</v>
      </c>
      <c r="K260" s="416">
        <f t="shared" si="61"/>
        <v>0</v>
      </c>
      <c r="L260" s="416">
        <f t="shared" si="61"/>
        <v>0</v>
      </c>
      <c r="M260" s="417">
        <f t="shared" si="61"/>
        <v>0</v>
      </c>
    </row>
    <row r="261" spans="1:13" s="209" customFormat="1" ht="12">
      <c r="A261" s="205"/>
      <c r="B261" s="163" t="s">
        <v>454</v>
      </c>
      <c r="C261" s="163"/>
      <c r="D261" s="187" t="s">
        <v>455</v>
      </c>
      <c r="E261" s="385">
        <f aca="true" t="shared" si="62" ref="E261:M261">SUM(E262:E267)</f>
        <v>147853</v>
      </c>
      <c r="F261" s="385">
        <f t="shared" si="62"/>
        <v>41808</v>
      </c>
      <c r="G261" s="418">
        <f t="shared" si="62"/>
        <v>41808</v>
      </c>
      <c r="H261" s="418">
        <f t="shared" si="62"/>
        <v>29767</v>
      </c>
      <c r="I261" s="418">
        <f t="shared" si="62"/>
        <v>6548</v>
      </c>
      <c r="J261" s="418">
        <f t="shared" si="62"/>
        <v>0</v>
      </c>
      <c r="K261" s="418">
        <f t="shared" si="62"/>
        <v>0</v>
      </c>
      <c r="L261" s="418">
        <f t="shared" si="62"/>
        <v>0</v>
      </c>
      <c r="M261" s="419">
        <f t="shared" si="62"/>
        <v>0</v>
      </c>
    </row>
    <row r="262" spans="1:13" s="217" customFormat="1" ht="22.5">
      <c r="A262" s="224"/>
      <c r="B262" s="211"/>
      <c r="C262" s="215" t="s">
        <v>380</v>
      </c>
      <c r="D262" s="219" t="s">
        <v>381</v>
      </c>
      <c r="E262" s="406">
        <v>3822</v>
      </c>
      <c r="F262" s="406">
        <f aca="true" t="shared" si="63" ref="F262:F267">SUM(G262+M262)</f>
        <v>3315</v>
      </c>
      <c r="G262" s="407">
        <v>3315</v>
      </c>
      <c r="H262" s="407"/>
      <c r="I262" s="407"/>
      <c r="J262" s="407"/>
      <c r="K262" s="407"/>
      <c r="L262" s="407"/>
      <c r="M262" s="408"/>
    </row>
    <row r="263" spans="1:13" s="217" customFormat="1" ht="11.25">
      <c r="A263" s="224"/>
      <c r="B263" s="213"/>
      <c r="C263" s="215" t="s">
        <v>382</v>
      </c>
      <c r="D263" s="216" t="s">
        <v>383</v>
      </c>
      <c r="E263" s="406">
        <v>105902</v>
      </c>
      <c r="F263" s="406">
        <f t="shared" si="63"/>
        <v>27446</v>
      </c>
      <c r="G263" s="407">
        <f>SUM(H263)</f>
        <v>27446</v>
      </c>
      <c r="H263" s="407">
        <v>27446</v>
      </c>
      <c r="I263" s="407"/>
      <c r="J263" s="407"/>
      <c r="K263" s="407"/>
      <c r="L263" s="407"/>
      <c r="M263" s="408"/>
    </row>
    <row r="264" spans="1:13" s="217" customFormat="1" ht="11.25">
      <c r="A264" s="224"/>
      <c r="B264" s="213"/>
      <c r="C264" s="215" t="s">
        <v>384</v>
      </c>
      <c r="D264" s="216" t="s">
        <v>385</v>
      </c>
      <c r="E264" s="406">
        <v>8656</v>
      </c>
      <c r="F264" s="406">
        <f t="shared" si="63"/>
        <v>2321</v>
      </c>
      <c r="G264" s="407">
        <f>SUM(H264)</f>
        <v>2321</v>
      </c>
      <c r="H264" s="407">
        <v>2321</v>
      </c>
      <c r="I264" s="407"/>
      <c r="J264" s="407"/>
      <c r="K264" s="407"/>
      <c r="L264" s="407"/>
      <c r="M264" s="408"/>
    </row>
    <row r="265" spans="1:13" s="217" customFormat="1" ht="11.25">
      <c r="A265" s="224"/>
      <c r="B265" s="213"/>
      <c r="C265" s="215" t="s">
        <v>386</v>
      </c>
      <c r="D265" s="216" t="s">
        <v>387</v>
      </c>
      <c r="E265" s="406">
        <v>20487</v>
      </c>
      <c r="F265" s="406">
        <f t="shared" si="63"/>
        <v>5731</v>
      </c>
      <c r="G265" s="407">
        <f>SUM(I265)</f>
        <v>5731</v>
      </c>
      <c r="H265" s="407"/>
      <c r="I265" s="407">
        <v>5731</v>
      </c>
      <c r="J265" s="407"/>
      <c r="K265" s="407"/>
      <c r="L265" s="407"/>
      <c r="M265" s="408"/>
    </row>
    <row r="266" spans="1:13" s="217" customFormat="1" ht="11.25">
      <c r="A266" s="224"/>
      <c r="B266" s="213"/>
      <c r="C266" s="215" t="s">
        <v>388</v>
      </c>
      <c r="D266" s="216" t="s">
        <v>389</v>
      </c>
      <c r="E266" s="406">
        <v>2889</v>
      </c>
      <c r="F266" s="406">
        <f t="shared" si="63"/>
        <v>817</v>
      </c>
      <c r="G266" s="407">
        <f>SUM(I266)</f>
        <v>817</v>
      </c>
      <c r="H266" s="407"/>
      <c r="I266" s="407">
        <v>817</v>
      </c>
      <c r="J266" s="407"/>
      <c r="K266" s="407"/>
      <c r="L266" s="407"/>
      <c r="M266" s="408"/>
    </row>
    <row r="267" spans="1:13" s="217" customFormat="1" ht="22.5">
      <c r="A267" s="224"/>
      <c r="B267" s="213"/>
      <c r="C267" s="215" t="s">
        <v>390</v>
      </c>
      <c r="D267" s="219" t="s">
        <v>391</v>
      </c>
      <c r="E267" s="406">
        <v>6097</v>
      </c>
      <c r="F267" s="406">
        <f t="shared" si="63"/>
        <v>2178</v>
      </c>
      <c r="G267" s="407">
        <v>2178</v>
      </c>
      <c r="H267" s="407"/>
      <c r="I267" s="407"/>
      <c r="J267" s="407"/>
      <c r="K267" s="407"/>
      <c r="L267" s="407"/>
      <c r="M267" s="408"/>
    </row>
    <row r="268" spans="1:13" s="209" customFormat="1" ht="36">
      <c r="A268" s="251"/>
      <c r="B268" s="163" t="s">
        <v>358</v>
      </c>
      <c r="C268" s="163"/>
      <c r="D268" s="190" t="s">
        <v>456</v>
      </c>
      <c r="E268" s="385">
        <f aca="true" t="shared" si="64" ref="E268:M268">SUM(E269:E270)</f>
        <v>11061.9</v>
      </c>
      <c r="F268" s="385">
        <f t="shared" si="64"/>
        <v>11000</v>
      </c>
      <c r="G268" s="418">
        <f t="shared" si="64"/>
        <v>11000</v>
      </c>
      <c r="H268" s="418">
        <f t="shared" si="64"/>
        <v>0</v>
      </c>
      <c r="I268" s="418">
        <f t="shared" si="64"/>
        <v>0</v>
      </c>
      <c r="J268" s="418">
        <f t="shared" si="64"/>
        <v>0</v>
      </c>
      <c r="K268" s="418">
        <f t="shared" si="64"/>
        <v>0</v>
      </c>
      <c r="L268" s="418">
        <f t="shared" si="64"/>
        <v>0</v>
      </c>
      <c r="M268" s="419">
        <f t="shared" si="64"/>
        <v>0</v>
      </c>
    </row>
    <row r="269" spans="1:13" s="217" customFormat="1" ht="11.25">
      <c r="A269" s="212"/>
      <c r="B269" s="213"/>
      <c r="C269" s="215" t="s">
        <v>376</v>
      </c>
      <c r="D269" s="216" t="s">
        <v>377</v>
      </c>
      <c r="E269" s="406">
        <v>9474.3</v>
      </c>
      <c r="F269" s="406">
        <f>SUM(G269)</f>
        <v>11000</v>
      </c>
      <c r="G269" s="407">
        <v>11000</v>
      </c>
      <c r="H269" s="407"/>
      <c r="I269" s="407"/>
      <c r="J269" s="407"/>
      <c r="K269" s="407"/>
      <c r="L269" s="407"/>
      <c r="M269" s="408"/>
    </row>
    <row r="270" spans="1:13" s="217" customFormat="1" ht="11.25">
      <c r="A270" s="224"/>
      <c r="B270" s="213"/>
      <c r="C270" s="215" t="s">
        <v>598</v>
      </c>
      <c r="D270" s="216" t="s">
        <v>599</v>
      </c>
      <c r="E270" s="406">
        <v>1587.6</v>
      </c>
      <c r="F270" s="406">
        <f>SUM(G270+M270)</f>
        <v>0</v>
      </c>
      <c r="G270" s="407">
        <v>0</v>
      </c>
      <c r="H270" s="407"/>
      <c r="I270" s="407"/>
      <c r="J270" s="407"/>
      <c r="K270" s="407"/>
      <c r="L270" s="407"/>
      <c r="M270" s="408"/>
    </row>
    <row r="271" spans="1:13" s="209" customFormat="1" ht="12">
      <c r="A271" s="251"/>
      <c r="B271" s="163" t="s">
        <v>347</v>
      </c>
      <c r="C271" s="163"/>
      <c r="D271" s="190" t="s">
        <v>348</v>
      </c>
      <c r="E271" s="385">
        <f>SUM(E272:E281)</f>
        <v>163110</v>
      </c>
      <c r="F271" s="385">
        <f aca="true" t="shared" si="65" ref="F271:M271">SUM(F273:F280)</f>
        <v>0</v>
      </c>
      <c r="G271" s="418">
        <f t="shared" si="65"/>
        <v>0</v>
      </c>
      <c r="H271" s="418">
        <f t="shared" si="65"/>
        <v>0</v>
      </c>
      <c r="I271" s="418">
        <f t="shared" si="65"/>
        <v>0</v>
      </c>
      <c r="J271" s="418">
        <f t="shared" si="65"/>
        <v>0</v>
      </c>
      <c r="K271" s="418">
        <f t="shared" si="65"/>
        <v>0</v>
      </c>
      <c r="L271" s="418">
        <f t="shared" si="65"/>
        <v>0</v>
      </c>
      <c r="M271" s="419">
        <f t="shared" si="65"/>
        <v>0</v>
      </c>
    </row>
    <row r="272" spans="1:13" s="217" customFormat="1" ht="11.25">
      <c r="A272" s="224"/>
      <c r="B272" s="211"/>
      <c r="C272" s="215" t="s">
        <v>448</v>
      </c>
      <c r="D272" s="216" t="s">
        <v>147</v>
      </c>
      <c r="E272" s="406">
        <v>9400</v>
      </c>
      <c r="F272" s="406">
        <f aca="true" t="shared" si="66" ref="F272:F281">SUM(G272+M272)</f>
        <v>0</v>
      </c>
      <c r="G272" s="407">
        <v>0</v>
      </c>
      <c r="H272" s="407"/>
      <c r="I272" s="407"/>
      <c r="J272" s="407"/>
      <c r="K272" s="407"/>
      <c r="L272" s="407"/>
      <c r="M272" s="408"/>
    </row>
    <row r="273" spans="1:13" s="217" customFormat="1" ht="11.25">
      <c r="A273" s="224"/>
      <c r="B273" s="213"/>
      <c r="C273" s="215" t="s">
        <v>436</v>
      </c>
      <c r="D273" s="216" t="s">
        <v>437</v>
      </c>
      <c r="E273" s="406">
        <v>103067</v>
      </c>
      <c r="F273" s="406">
        <f t="shared" si="66"/>
        <v>0</v>
      </c>
      <c r="G273" s="407">
        <v>0</v>
      </c>
      <c r="H273" s="407"/>
      <c r="I273" s="407"/>
      <c r="J273" s="407"/>
      <c r="K273" s="407"/>
      <c r="L273" s="407"/>
      <c r="M273" s="408"/>
    </row>
    <row r="274" spans="1:13" s="217" customFormat="1" ht="11.25">
      <c r="A274" s="224"/>
      <c r="B274" s="213"/>
      <c r="C274" s="215" t="s">
        <v>457</v>
      </c>
      <c r="D274" s="216" t="s">
        <v>458</v>
      </c>
      <c r="E274" s="406">
        <v>5424</v>
      </c>
      <c r="F274" s="406">
        <f t="shared" si="66"/>
        <v>0</v>
      </c>
      <c r="G274" s="407">
        <v>0</v>
      </c>
      <c r="H274" s="407"/>
      <c r="I274" s="407"/>
      <c r="J274" s="407"/>
      <c r="K274" s="407"/>
      <c r="L274" s="407"/>
      <c r="M274" s="408"/>
    </row>
    <row r="275" spans="1:13" s="217" customFormat="1" ht="11.25">
      <c r="A275" s="220"/>
      <c r="B275" s="241"/>
      <c r="C275" s="215" t="s">
        <v>386</v>
      </c>
      <c r="D275" s="216" t="s">
        <v>387</v>
      </c>
      <c r="E275" s="426">
        <v>1626.19</v>
      </c>
      <c r="F275" s="406">
        <f t="shared" si="66"/>
        <v>0</v>
      </c>
      <c r="G275" s="407">
        <v>0</v>
      </c>
      <c r="H275" s="407"/>
      <c r="I275" s="407"/>
      <c r="J275" s="407"/>
      <c r="K275" s="407"/>
      <c r="L275" s="407"/>
      <c r="M275" s="408"/>
    </row>
    <row r="276" spans="1:13" s="217" customFormat="1" ht="11.25">
      <c r="A276" s="222"/>
      <c r="B276" s="207"/>
      <c r="C276" s="215" t="s">
        <v>388</v>
      </c>
      <c r="D276" s="216" t="s">
        <v>389</v>
      </c>
      <c r="E276" s="406">
        <v>231.78</v>
      </c>
      <c r="F276" s="406">
        <f t="shared" si="66"/>
        <v>0</v>
      </c>
      <c r="G276" s="407">
        <v>0</v>
      </c>
      <c r="H276" s="407"/>
      <c r="I276" s="407"/>
      <c r="J276" s="407"/>
      <c r="K276" s="407"/>
      <c r="L276" s="407"/>
      <c r="M276" s="408"/>
    </row>
    <row r="277" spans="1:13" s="227" customFormat="1" ht="11.25">
      <c r="A277" s="228"/>
      <c r="B277" s="229"/>
      <c r="C277" s="121" t="s">
        <v>406</v>
      </c>
      <c r="D277" s="188" t="s">
        <v>407</v>
      </c>
      <c r="E277" s="406">
        <v>9460</v>
      </c>
      <c r="F277" s="406">
        <f t="shared" si="66"/>
        <v>0</v>
      </c>
      <c r="G277" s="422">
        <v>0</v>
      </c>
      <c r="H277" s="422"/>
      <c r="I277" s="422"/>
      <c r="J277" s="422"/>
      <c r="K277" s="422"/>
      <c r="L277" s="422"/>
      <c r="M277" s="423"/>
    </row>
    <row r="278" spans="1:13" s="217" customFormat="1" ht="11.25">
      <c r="A278" s="224"/>
      <c r="B278" s="213"/>
      <c r="C278" s="215" t="s">
        <v>374</v>
      </c>
      <c r="D278" s="216" t="s">
        <v>375</v>
      </c>
      <c r="E278" s="406">
        <v>18711.03</v>
      </c>
      <c r="F278" s="406">
        <f t="shared" si="66"/>
        <v>0</v>
      </c>
      <c r="G278" s="407">
        <v>0</v>
      </c>
      <c r="H278" s="407"/>
      <c r="I278" s="407"/>
      <c r="J278" s="407"/>
      <c r="K278" s="407"/>
      <c r="L278" s="407"/>
      <c r="M278" s="408"/>
    </row>
    <row r="279" spans="1:13" s="217" customFormat="1" ht="22.5">
      <c r="A279" s="224"/>
      <c r="B279" s="213"/>
      <c r="C279" s="215" t="s">
        <v>438</v>
      </c>
      <c r="D279" s="219" t="s">
        <v>439</v>
      </c>
      <c r="E279" s="406">
        <v>10790</v>
      </c>
      <c r="F279" s="406">
        <f t="shared" si="66"/>
        <v>0</v>
      </c>
      <c r="G279" s="407">
        <v>0</v>
      </c>
      <c r="H279" s="407"/>
      <c r="I279" s="407"/>
      <c r="J279" s="407"/>
      <c r="K279" s="407"/>
      <c r="L279" s="407"/>
      <c r="M279" s="408"/>
    </row>
    <row r="280" spans="1:13" s="217" customFormat="1" ht="11.25">
      <c r="A280" s="224"/>
      <c r="B280" s="213"/>
      <c r="C280" s="215" t="s">
        <v>376</v>
      </c>
      <c r="D280" s="216" t="s">
        <v>377</v>
      </c>
      <c r="E280" s="406">
        <v>4300</v>
      </c>
      <c r="F280" s="406">
        <f t="shared" si="66"/>
        <v>0</v>
      </c>
      <c r="G280" s="407">
        <v>0</v>
      </c>
      <c r="H280" s="407"/>
      <c r="I280" s="407"/>
      <c r="J280" s="407"/>
      <c r="K280" s="407"/>
      <c r="L280" s="407"/>
      <c r="M280" s="408"/>
    </row>
    <row r="281" spans="1:13" s="217" customFormat="1" ht="22.5">
      <c r="A281" s="212"/>
      <c r="B281" s="213"/>
      <c r="C281" s="215" t="s">
        <v>485</v>
      </c>
      <c r="D281" s="219" t="s">
        <v>492</v>
      </c>
      <c r="E281" s="406">
        <v>100</v>
      </c>
      <c r="F281" s="406">
        <f t="shared" si="66"/>
        <v>0</v>
      </c>
      <c r="G281" s="407">
        <v>0</v>
      </c>
      <c r="H281" s="407"/>
      <c r="I281" s="407"/>
      <c r="J281" s="407"/>
      <c r="K281" s="407"/>
      <c r="L281" s="407"/>
      <c r="M281" s="408"/>
    </row>
    <row r="282" spans="1:13" s="209" customFormat="1" ht="24">
      <c r="A282" s="202" t="s">
        <v>459</v>
      </c>
      <c r="B282" s="203"/>
      <c r="C282" s="203"/>
      <c r="D282" s="252" t="s">
        <v>349</v>
      </c>
      <c r="E282" s="415">
        <f aca="true" t="shared" si="67" ref="E282:M282">SUM(E283+E289+E293+E295+E297+E302+E305)</f>
        <v>496211</v>
      </c>
      <c r="F282" s="415">
        <f t="shared" si="67"/>
        <v>275000</v>
      </c>
      <c r="G282" s="416">
        <f t="shared" si="67"/>
        <v>145000</v>
      </c>
      <c r="H282" s="416">
        <f t="shared" si="67"/>
        <v>0</v>
      </c>
      <c r="I282" s="416">
        <f t="shared" si="67"/>
        <v>0</v>
      </c>
      <c r="J282" s="416">
        <f t="shared" si="67"/>
        <v>0</v>
      </c>
      <c r="K282" s="416">
        <f t="shared" si="67"/>
        <v>0</v>
      </c>
      <c r="L282" s="416">
        <f t="shared" si="67"/>
        <v>0</v>
      </c>
      <c r="M282" s="417">
        <f t="shared" si="67"/>
        <v>130000</v>
      </c>
    </row>
    <row r="283" spans="1:13" s="209" customFormat="1" ht="12">
      <c r="A283" s="205"/>
      <c r="B283" s="157" t="s">
        <v>460</v>
      </c>
      <c r="C283" s="157"/>
      <c r="D283" s="197" t="s">
        <v>350</v>
      </c>
      <c r="E283" s="387">
        <f>SUM(E284:E288)</f>
        <v>387595</v>
      </c>
      <c r="F283" s="387">
        <f>SUM(F284:F288)</f>
        <v>52300</v>
      </c>
      <c r="G283" s="418">
        <f>SUM(G284:G288)</f>
        <v>52300</v>
      </c>
      <c r="H283" s="418">
        <f aca="true" t="shared" si="68" ref="H283:M283">SUM(H284:H287)</f>
        <v>0</v>
      </c>
      <c r="I283" s="418">
        <f t="shared" si="68"/>
        <v>0</v>
      </c>
      <c r="J283" s="418">
        <f t="shared" si="68"/>
        <v>0</v>
      </c>
      <c r="K283" s="418">
        <f t="shared" si="68"/>
        <v>0</v>
      </c>
      <c r="L283" s="418">
        <f t="shared" si="68"/>
        <v>0</v>
      </c>
      <c r="M283" s="419">
        <f t="shared" si="68"/>
        <v>0</v>
      </c>
    </row>
    <row r="284" spans="1:13" s="217" customFormat="1" ht="45">
      <c r="A284" s="224"/>
      <c r="B284" s="211"/>
      <c r="C284" s="231">
        <v>2900</v>
      </c>
      <c r="D284" s="239" t="s">
        <v>461</v>
      </c>
      <c r="E284" s="406">
        <v>77601</v>
      </c>
      <c r="F284" s="406">
        <f>SUM(G284+M284)</f>
        <v>52200</v>
      </c>
      <c r="G284" s="407">
        <v>52200</v>
      </c>
      <c r="H284" s="407"/>
      <c r="I284" s="407"/>
      <c r="J284" s="407"/>
      <c r="K284" s="407"/>
      <c r="L284" s="407"/>
      <c r="M284" s="408"/>
    </row>
    <row r="285" spans="1:13" s="217" customFormat="1" ht="11.25">
      <c r="A285" s="220"/>
      <c r="B285" s="221"/>
      <c r="C285" s="215" t="s">
        <v>397</v>
      </c>
      <c r="D285" s="216" t="s">
        <v>398</v>
      </c>
      <c r="E285" s="406">
        <v>100</v>
      </c>
      <c r="F285" s="406">
        <f>SUM(G285+M285)</f>
        <v>100</v>
      </c>
      <c r="G285" s="407">
        <v>100</v>
      </c>
      <c r="H285" s="407"/>
      <c r="I285" s="407"/>
      <c r="J285" s="407"/>
      <c r="K285" s="407"/>
      <c r="L285" s="407"/>
      <c r="M285" s="408"/>
    </row>
    <row r="286" spans="1:13" s="217" customFormat="1" ht="11.25">
      <c r="A286" s="222"/>
      <c r="B286" s="207"/>
      <c r="C286" s="215" t="s">
        <v>429</v>
      </c>
      <c r="D286" s="216" t="s">
        <v>430</v>
      </c>
      <c r="E286" s="406">
        <v>264166</v>
      </c>
      <c r="F286" s="406">
        <f>SUM(G286+M286)</f>
        <v>0</v>
      </c>
      <c r="G286" s="407">
        <v>0</v>
      </c>
      <c r="H286" s="407"/>
      <c r="I286" s="407"/>
      <c r="J286" s="407"/>
      <c r="K286" s="407"/>
      <c r="L286" s="407"/>
      <c r="M286" s="408"/>
    </row>
    <row r="287" spans="1:13" s="217" customFormat="1" ht="22.5">
      <c r="A287" s="222"/>
      <c r="B287" s="207"/>
      <c r="C287" s="215" t="s">
        <v>462</v>
      </c>
      <c r="D287" s="219" t="s">
        <v>463</v>
      </c>
      <c r="E287" s="406">
        <v>39628</v>
      </c>
      <c r="F287" s="406">
        <f>SUM(G287+M287)</f>
        <v>0</v>
      </c>
      <c r="G287" s="407">
        <v>0</v>
      </c>
      <c r="H287" s="407"/>
      <c r="I287" s="407"/>
      <c r="J287" s="407"/>
      <c r="K287" s="407"/>
      <c r="L287" s="407"/>
      <c r="M287" s="408"/>
    </row>
    <row r="288" spans="1:13" s="217" customFormat="1" ht="22.5">
      <c r="A288" s="206"/>
      <c r="B288" s="232"/>
      <c r="C288" s="215" t="s">
        <v>361</v>
      </c>
      <c r="D288" s="219" t="s">
        <v>362</v>
      </c>
      <c r="E288" s="406">
        <v>6100</v>
      </c>
      <c r="F288" s="406">
        <f>SUM(G288+M288)</f>
        <v>0</v>
      </c>
      <c r="G288" s="407"/>
      <c r="H288" s="407"/>
      <c r="I288" s="407"/>
      <c r="J288" s="407"/>
      <c r="K288" s="407"/>
      <c r="L288" s="407"/>
      <c r="M288" s="408">
        <v>0</v>
      </c>
    </row>
    <row r="289" spans="1:13" s="250" customFormat="1" ht="12">
      <c r="A289" s="247"/>
      <c r="B289" s="248" t="s">
        <v>464</v>
      </c>
      <c r="C289" s="263"/>
      <c r="D289" s="264" t="s">
        <v>351</v>
      </c>
      <c r="E289" s="427">
        <f>SUM(E290:E292)</f>
        <v>32310</v>
      </c>
      <c r="F289" s="427">
        <f>SUM(F290:F292)</f>
        <v>110000</v>
      </c>
      <c r="G289" s="445">
        <f>SUM(G290:G292)</f>
        <v>10000</v>
      </c>
      <c r="H289" s="445">
        <f>SUM(H290:H291)</f>
        <v>0</v>
      </c>
      <c r="I289" s="445">
        <f>SUM(I290:I291)</f>
        <v>0</v>
      </c>
      <c r="J289" s="445">
        <f>SUM(J290:J291)</f>
        <v>0</v>
      </c>
      <c r="K289" s="445">
        <f>SUM(K290:K291)</f>
        <v>0</v>
      </c>
      <c r="L289" s="445">
        <f>SUM(L290:L291)</f>
        <v>0</v>
      </c>
      <c r="M289" s="522">
        <f>SUM(M290:M292)</f>
        <v>100000</v>
      </c>
    </row>
    <row r="290" spans="1:13" s="217" customFormat="1" ht="11.25">
      <c r="A290" s="222"/>
      <c r="B290" s="207"/>
      <c r="C290" s="215" t="s">
        <v>376</v>
      </c>
      <c r="D290" s="216" t="s">
        <v>377</v>
      </c>
      <c r="E290" s="406">
        <v>31960</v>
      </c>
      <c r="F290" s="406">
        <f>SUM(G290)</f>
        <v>10000</v>
      </c>
      <c r="G290" s="407">
        <v>10000</v>
      </c>
      <c r="H290" s="407"/>
      <c r="I290" s="407"/>
      <c r="J290" s="407"/>
      <c r="K290" s="407"/>
      <c r="L290" s="407"/>
      <c r="M290" s="408"/>
    </row>
    <row r="291" spans="1:13" s="217" customFormat="1" ht="11.25">
      <c r="A291" s="220"/>
      <c r="B291" s="221"/>
      <c r="C291" s="215" t="s">
        <v>397</v>
      </c>
      <c r="D291" s="216" t="s">
        <v>398</v>
      </c>
      <c r="E291" s="406">
        <v>350</v>
      </c>
      <c r="F291" s="406">
        <f>SUM(G291)</f>
        <v>0</v>
      </c>
      <c r="G291" s="407">
        <v>0</v>
      </c>
      <c r="H291" s="407"/>
      <c r="I291" s="407"/>
      <c r="J291" s="407"/>
      <c r="K291" s="407"/>
      <c r="L291" s="407"/>
      <c r="M291" s="408"/>
    </row>
    <row r="292" spans="1:13" s="217" customFormat="1" ht="56.25">
      <c r="A292" s="206"/>
      <c r="B292" s="232"/>
      <c r="C292" s="215" t="s">
        <v>604</v>
      </c>
      <c r="D292" s="219" t="s">
        <v>605</v>
      </c>
      <c r="E292" s="406">
        <v>0</v>
      </c>
      <c r="F292" s="406">
        <f>SUM(G292+M292)</f>
        <v>100000</v>
      </c>
      <c r="G292" s="407"/>
      <c r="H292" s="407"/>
      <c r="I292" s="407"/>
      <c r="J292" s="407"/>
      <c r="K292" s="407"/>
      <c r="L292" s="407"/>
      <c r="M292" s="408">
        <v>100000</v>
      </c>
    </row>
    <row r="293" spans="1:13" s="250" customFormat="1" ht="12">
      <c r="A293" s="247"/>
      <c r="B293" s="248" t="s">
        <v>582</v>
      </c>
      <c r="C293" s="263"/>
      <c r="D293" s="264" t="s">
        <v>583</v>
      </c>
      <c r="E293" s="427">
        <f aca="true" t="shared" si="69" ref="E293:M293">SUM(E294)</f>
        <v>0</v>
      </c>
      <c r="F293" s="427">
        <f t="shared" si="69"/>
        <v>10000</v>
      </c>
      <c r="G293" s="404">
        <f t="shared" si="69"/>
        <v>10000</v>
      </c>
      <c r="H293" s="404">
        <f t="shared" si="69"/>
        <v>0</v>
      </c>
      <c r="I293" s="404">
        <f t="shared" si="69"/>
        <v>0</v>
      </c>
      <c r="J293" s="404">
        <f t="shared" si="69"/>
        <v>0</v>
      </c>
      <c r="K293" s="404">
        <f t="shared" si="69"/>
        <v>0</v>
      </c>
      <c r="L293" s="404">
        <f t="shared" si="69"/>
        <v>0</v>
      </c>
      <c r="M293" s="405">
        <f t="shared" si="69"/>
        <v>0</v>
      </c>
    </row>
    <row r="294" spans="1:13" s="217" customFormat="1" ht="11.25">
      <c r="A294" s="222"/>
      <c r="B294" s="207"/>
      <c r="C294" s="215" t="s">
        <v>376</v>
      </c>
      <c r="D294" s="216" t="s">
        <v>377</v>
      </c>
      <c r="E294" s="406">
        <v>0</v>
      </c>
      <c r="F294" s="406">
        <f>SUM(G294+M294)</f>
        <v>10000</v>
      </c>
      <c r="G294" s="407">
        <v>10000</v>
      </c>
      <c r="H294" s="407"/>
      <c r="I294" s="407"/>
      <c r="J294" s="407"/>
      <c r="K294" s="407"/>
      <c r="L294" s="407"/>
      <c r="M294" s="408"/>
    </row>
    <row r="295" spans="1:13" s="250" customFormat="1" ht="12">
      <c r="A295" s="247"/>
      <c r="B295" s="248" t="s">
        <v>584</v>
      </c>
      <c r="C295" s="263"/>
      <c r="D295" s="264" t="s">
        <v>585</v>
      </c>
      <c r="E295" s="427">
        <f aca="true" t="shared" si="70" ref="E295:M295">SUM(E296)</f>
        <v>0</v>
      </c>
      <c r="F295" s="427">
        <f t="shared" si="70"/>
        <v>2000</v>
      </c>
      <c r="G295" s="404">
        <f t="shared" si="70"/>
        <v>2000</v>
      </c>
      <c r="H295" s="404">
        <f t="shared" si="70"/>
        <v>0</v>
      </c>
      <c r="I295" s="404">
        <f t="shared" si="70"/>
        <v>0</v>
      </c>
      <c r="J295" s="404">
        <f t="shared" si="70"/>
        <v>0</v>
      </c>
      <c r="K295" s="404">
        <f t="shared" si="70"/>
        <v>0</v>
      </c>
      <c r="L295" s="404">
        <f t="shared" si="70"/>
        <v>0</v>
      </c>
      <c r="M295" s="405">
        <f t="shared" si="70"/>
        <v>0</v>
      </c>
    </row>
    <row r="296" spans="1:13" s="217" customFormat="1" ht="11.25">
      <c r="A296" s="222"/>
      <c r="B296" s="207"/>
      <c r="C296" s="215" t="s">
        <v>374</v>
      </c>
      <c r="D296" s="216" t="s">
        <v>375</v>
      </c>
      <c r="E296" s="406">
        <v>0</v>
      </c>
      <c r="F296" s="406">
        <f>SUM(G296+M296)</f>
        <v>2000</v>
      </c>
      <c r="G296" s="407">
        <v>2000</v>
      </c>
      <c r="H296" s="407"/>
      <c r="I296" s="407"/>
      <c r="J296" s="407"/>
      <c r="K296" s="407"/>
      <c r="L296" s="407"/>
      <c r="M296" s="408"/>
    </row>
    <row r="297" spans="1:13" s="250" customFormat="1" ht="12">
      <c r="A297" s="262"/>
      <c r="B297" s="248" t="s">
        <v>465</v>
      </c>
      <c r="C297" s="248"/>
      <c r="D297" s="256" t="s">
        <v>466</v>
      </c>
      <c r="E297" s="403">
        <f aca="true" t="shared" si="71" ref="E297:M297">SUM(E298:E301)</f>
        <v>54900</v>
      </c>
      <c r="F297" s="403">
        <f t="shared" si="71"/>
        <v>85700</v>
      </c>
      <c r="G297" s="404">
        <f t="shared" si="71"/>
        <v>55700</v>
      </c>
      <c r="H297" s="404">
        <f t="shared" si="71"/>
        <v>0</v>
      </c>
      <c r="I297" s="404">
        <f t="shared" si="71"/>
        <v>0</v>
      </c>
      <c r="J297" s="404">
        <f t="shared" si="71"/>
        <v>0</v>
      </c>
      <c r="K297" s="404">
        <f t="shared" si="71"/>
        <v>0</v>
      </c>
      <c r="L297" s="404">
        <f t="shared" si="71"/>
        <v>0</v>
      </c>
      <c r="M297" s="405">
        <f t="shared" si="71"/>
        <v>30000</v>
      </c>
    </row>
    <row r="298" spans="1:13" s="217" customFormat="1" ht="11.25">
      <c r="A298" s="222"/>
      <c r="B298" s="211"/>
      <c r="C298" s="215" t="s">
        <v>374</v>
      </c>
      <c r="D298" s="216" t="s">
        <v>375</v>
      </c>
      <c r="E298" s="406">
        <v>700</v>
      </c>
      <c r="F298" s="406">
        <f>SUM(G298+M298)</f>
        <v>700</v>
      </c>
      <c r="G298" s="407">
        <v>700</v>
      </c>
      <c r="H298" s="407"/>
      <c r="I298" s="407"/>
      <c r="J298" s="407"/>
      <c r="K298" s="407"/>
      <c r="L298" s="407"/>
      <c r="M298" s="408"/>
    </row>
    <row r="299" spans="1:13" s="217" customFormat="1" ht="11.25">
      <c r="A299" s="222"/>
      <c r="B299" s="213"/>
      <c r="C299" s="215" t="s">
        <v>408</v>
      </c>
      <c r="D299" s="216" t="s">
        <v>409</v>
      </c>
      <c r="E299" s="406">
        <v>41200</v>
      </c>
      <c r="F299" s="406">
        <f>SUM(G299+M299)</f>
        <v>45000</v>
      </c>
      <c r="G299" s="407">
        <v>45000</v>
      </c>
      <c r="H299" s="407"/>
      <c r="I299" s="407"/>
      <c r="J299" s="407"/>
      <c r="K299" s="407"/>
      <c r="L299" s="407"/>
      <c r="M299" s="408"/>
    </row>
    <row r="300" spans="1:13" s="217" customFormat="1" ht="11.25">
      <c r="A300" s="222"/>
      <c r="B300" s="213"/>
      <c r="C300" s="242" t="s">
        <v>376</v>
      </c>
      <c r="D300" s="216" t="s">
        <v>377</v>
      </c>
      <c r="E300" s="428">
        <v>13000</v>
      </c>
      <c r="F300" s="406">
        <f>SUM(G300+M300)</f>
        <v>10000</v>
      </c>
      <c r="G300" s="407">
        <v>10000</v>
      </c>
      <c r="H300" s="407"/>
      <c r="I300" s="407"/>
      <c r="J300" s="407"/>
      <c r="K300" s="407"/>
      <c r="L300" s="407"/>
      <c r="M300" s="408"/>
    </row>
    <row r="301" spans="1:13" s="217" customFormat="1" ht="11.25">
      <c r="A301" s="206"/>
      <c r="B301" s="232"/>
      <c r="C301" s="215" t="s">
        <v>361</v>
      </c>
      <c r="D301" s="216" t="s">
        <v>362</v>
      </c>
      <c r="E301" s="406">
        <v>0</v>
      </c>
      <c r="F301" s="406">
        <f>SUM(G301+M301)</f>
        <v>30000</v>
      </c>
      <c r="G301" s="407"/>
      <c r="H301" s="407"/>
      <c r="I301" s="407"/>
      <c r="J301" s="407"/>
      <c r="K301" s="407"/>
      <c r="L301" s="407"/>
      <c r="M301" s="408">
        <v>30000</v>
      </c>
    </row>
    <row r="302" spans="1:13" s="209" customFormat="1" ht="36">
      <c r="A302" s="251"/>
      <c r="B302" s="163" t="s">
        <v>467</v>
      </c>
      <c r="C302" s="163"/>
      <c r="D302" s="190" t="s">
        <v>468</v>
      </c>
      <c r="E302" s="385">
        <f>SUM(E303:E304)</f>
        <v>9406</v>
      </c>
      <c r="F302" s="385">
        <f aca="true" t="shared" si="72" ref="F302:M302">SUM(F303)</f>
        <v>10000</v>
      </c>
      <c r="G302" s="418">
        <f t="shared" si="72"/>
        <v>10000</v>
      </c>
      <c r="H302" s="418">
        <f t="shared" si="72"/>
        <v>0</v>
      </c>
      <c r="I302" s="418">
        <f t="shared" si="72"/>
        <v>0</v>
      </c>
      <c r="J302" s="418">
        <f t="shared" si="72"/>
        <v>0</v>
      </c>
      <c r="K302" s="418">
        <f t="shared" si="72"/>
        <v>0</v>
      </c>
      <c r="L302" s="418">
        <f t="shared" si="72"/>
        <v>0</v>
      </c>
      <c r="M302" s="419">
        <f t="shared" si="72"/>
        <v>0</v>
      </c>
    </row>
    <row r="303" spans="1:13" s="217" customFormat="1" ht="11.25">
      <c r="A303" s="224"/>
      <c r="B303" s="218"/>
      <c r="C303" s="215" t="s">
        <v>412</v>
      </c>
      <c r="D303" s="216" t="s">
        <v>413</v>
      </c>
      <c r="E303" s="406">
        <v>9344</v>
      </c>
      <c r="F303" s="406">
        <f>SUM(G303+M303)</f>
        <v>10000</v>
      </c>
      <c r="G303" s="407">
        <v>10000</v>
      </c>
      <c r="H303" s="407"/>
      <c r="I303" s="407"/>
      <c r="J303" s="407"/>
      <c r="K303" s="407"/>
      <c r="L303" s="407"/>
      <c r="M303" s="408"/>
    </row>
    <row r="304" spans="1:13" s="217" customFormat="1" ht="11.25">
      <c r="A304" s="222"/>
      <c r="B304" s="207"/>
      <c r="C304" s="215" t="s">
        <v>429</v>
      </c>
      <c r="D304" s="216" t="s">
        <v>430</v>
      </c>
      <c r="E304" s="406">
        <v>62</v>
      </c>
      <c r="F304" s="406">
        <f>SUM(G304+M304)</f>
        <v>0</v>
      </c>
      <c r="G304" s="407">
        <v>0</v>
      </c>
      <c r="H304" s="407"/>
      <c r="I304" s="407"/>
      <c r="J304" s="407"/>
      <c r="K304" s="407"/>
      <c r="L304" s="407"/>
      <c r="M304" s="408"/>
    </row>
    <row r="305" spans="1:13" s="250" customFormat="1" ht="12">
      <c r="A305" s="261"/>
      <c r="B305" s="248" t="s">
        <v>469</v>
      </c>
      <c r="C305" s="248"/>
      <c r="D305" s="256" t="s">
        <v>260</v>
      </c>
      <c r="E305" s="403">
        <f>SUM(E306:E307)</f>
        <v>12000</v>
      </c>
      <c r="F305" s="403">
        <f>SUM(F306:F307)</f>
        <v>5000</v>
      </c>
      <c r="G305" s="404">
        <f aca="true" t="shared" si="73" ref="G305:M305">SUM(G306+G307)</f>
        <v>5000</v>
      </c>
      <c r="H305" s="404">
        <f t="shared" si="73"/>
        <v>0</v>
      </c>
      <c r="I305" s="404">
        <f t="shared" si="73"/>
        <v>0</v>
      </c>
      <c r="J305" s="404">
        <f t="shared" si="73"/>
        <v>0</v>
      </c>
      <c r="K305" s="404">
        <f t="shared" si="73"/>
        <v>0</v>
      </c>
      <c r="L305" s="404">
        <f t="shared" si="73"/>
        <v>0</v>
      </c>
      <c r="M305" s="405">
        <f t="shared" si="73"/>
        <v>0</v>
      </c>
    </row>
    <row r="306" spans="1:13" s="217" customFormat="1" ht="11.25">
      <c r="A306" s="224"/>
      <c r="B306" s="223"/>
      <c r="C306" s="215" t="s">
        <v>376</v>
      </c>
      <c r="D306" s="216" t="s">
        <v>377</v>
      </c>
      <c r="E306" s="406">
        <v>5000</v>
      </c>
      <c r="F306" s="406">
        <f>SUM(G306+M306)</f>
        <v>5000</v>
      </c>
      <c r="G306" s="407">
        <v>5000</v>
      </c>
      <c r="H306" s="407"/>
      <c r="I306" s="407"/>
      <c r="J306" s="407"/>
      <c r="K306" s="407"/>
      <c r="L306" s="407"/>
      <c r="M306" s="408"/>
    </row>
    <row r="307" spans="1:13" s="217" customFormat="1" ht="22.5">
      <c r="A307" s="212"/>
      <c r="B307" s="213"/>
      <c r="C307" s="215" t="s">
        <v>502</v>
      </c>
      <c r="D307" s="219" t="s">
        <v>503</v>
      </c>
      <c r="E307" s="406">
        <v>7000</v>
      </c>
      <c r="F307" s="406">
        <f>SUM(G307+M307)</f>
        <v>0</v>
      </c>
      <c r="G307" s="407">
        <v>0</v>
      </c>
      <c r="H307" s="407"/>
      <c r="I307" s="407"/>
      <c r="J307" s="407"/>
      <c r="K307" s="407"/>
      <c r="L307" s="407"/>
      <c r="M307" s="408"/>
    </row>
    <row r="308" spans="1:13" s="209" customFormat="1" ht="24">
      <c r="A308" s="257" t="s">
        <v>470</v>
      </c>
      <c r="B308" s="258"/>
      <c r="C308" s="259"/>
      <c r="D308" s="260" t="s">
        <v>471</v>
      </c>
      <c r="E308" s="429">
        <f aca="true" t="shared" si="74" ref="E308:M308">SUM(E309+E315)</f>
        <v>156335</v>
      </c>
      <c r="F308" s="429">
        <f t="shared" si="74"/>
        <v>184105</v>
      </c>
      <c r="G308" s="416">
        <f t="shared" si="74"/>
        <v>184105</v>
      </c>
      <c r="H308" s="416">
        <f t="shared" si="74"/>
        <v>0</v>
      </c>
      <c r="I308" s="416">
        <f t="shared" si="74"/>
        <v>0</v>
      </c>
      <c r="J308" s="416">
        <f t="shared" si="74"/>
        <v>179605</v>
      </c>
      <c r="K308" s="416">
        <f t="shared" si="74"/>
        <v>0</v>
      </c>
      <c r="L308" s="416">
        <f t="shared" si="74"/>
        <v>0</v>
      </c>
      <c r="M308" s="417">
        <f t="shared" si="74"/>
        <v>0</v>
      </c>
    </row>
    <row r="309" spans="1:13" s="209" customFormat="1" ht="12">
      <c r="A309" s="205"/>
      <c r="B309" s="163" t="s">
        <v>472</v>
      </c>
      <c r="C309" s="163"/>
      <c r="D309" s="187" t="s">
        <v>473</v>
      </c>
      <c r="E309" s="385">
        <f>SUM(E310:E314)</f>
        <v>104363</v>
      </c>
      <c r="F309" s="385">
        <f>SUM(F310:F314)</f>
        <v>125197</v>
      </c>
      <c r="G309" s="418">
        <f aca="true" t="shared" si="75" ref="G309:M309">SUM(G310:G313)</f>
        <v>125197</v>
      </c>
      <c r="H309" s="418">
        <f t="shared" si="75"/>
        <v>0</v>
      </c>
      <c r="I309" s="418">
        <f t="shared" si="75"/>
        <v>0</v>
      </c>
      <c r="J309" s="418">
        <f t="shared" si="75"/>
        <v>120697</v>
      </c>
      <c r="K309" s="418">
        <f t="shared" si="75"/>
        <v>0</v>
      </c>
      <c r="L309" s="418">
        <f t="shared" si="75"/>
        <v>0</v>
      </c>
      <c r="M309" s="419">
        <f t="shared" si="75"/>
        <v>0</v>
      </c>
    </row>
    <row r="310" spans="1:13" s="217" customFormat="1" ht="22.5">
      <c r="A310" s="206"/>
      <c r="B310" s="218"/>
      <c r="C310" s="231">
        <v>2480</v>
      </c>
      <c r="D310" s="239" t="s">
        <v>474</v>
      </c>
      <c r="E310" s="424">
        <v>98112</v>
      </c>
      <c r="F310" s="406">
        <f>SUM(G310+M310)</f>
        <v>120697</v>
      </c>
      <c r="G310" s="407">
        <f>SUM(J310)</f>
        <v>120697</v>
      </c>
      <c r="H310" s="407"/>
      <c r="I310" s="407"/>
      <c r="J310" s="407">
        <v>120697</v>
      </c>
      <c r="K310" s="407"/>
      <c r="L310" s="407"/>
      <c r="M310" s="408"/>
    </row>
    <row r="311" spans="1:13" s="217" customFormat="1" ht="11.25">
      <c r="A311" s="206"/>
      <c r="B311" s="218"/>
      <c r="C311" s="215" t="s">
        <v>374</v>
      </c>
      <c r="D311" s="216" t="s">
        <v>375</v>
      </c>
      <c r="E311" s="406">
        <v>1000</v>
      </c>
      <c r="F311" s="406">
        <f>SUM(G311+M311)</f>
        <v>500</v>
      </c>
      <c r="G311" s="407">
        <v>500</v>
      </c>
      <c r="H311" s="407"/>
      <c r="I311" s="407"/>
      <c r="J311" s="407"/>
      <c r="K311" s="407"/>
      <c r="L311" s="407"/>
      <c r="M311" s="408"/>
    </row>
    <row r="312" spans="1:13" s="217" customFormat="1" ht="11.25">
      <c r="A312" s="206"/>
      <c r="B312" s="218"/>
      <c r="C312" s="215" t="s">
        <v>408</v>
      </c>
      <c r="D312" s="216" t="s">
        <v>409</v>
      </c>
      <c r="E312" s="406">
        <v>5000</v>
      </c>
      <c r="F312" s="406">
        <f>SUM(G312+M312)</f>
        <v>4000</v>
      </c>
      <c r="G312" s="407">
        <v>4000</v>
      </c>
      <c r="H312" s="407"/>
      <c r="I312" s="407"/>
      <c r="J312" s="407"/>
      <c r="K312" s="407"/>
      <c r="L312" s="407"/>
      <c r="M312" s="408"/>
    </row>
    <row r="313" spans="1:13" s="217" customFormat="1" ht="11.25">
      <c r="A313" s="224"/>
      <c r="B313" s="213"/>
      <c r="C313" s="242" t="s">
        <v>376</v>
      </c>
      <c r="D313" s="216" t="s">
        <v>377</v>
      </c>
      <c r="E313" s="406">
        <v>50</v>
      </c>
      <c r="F313" s="406">
        <f>SUM(G313+M313)</f>
        <v>0</v>
      </c>
      <c r="G313" s="407">
        <v>0</v>
      </c>
      <c r="H313" s="407"/>
      <c r="I313" s="407"/>
      <c r="J313" s="407"/>
      <c r="K313" s="407"/>
      <c r="L313" s="407"/>
      <c r="M313" s="408"/>
    </row>
    <row r="314" spans="1:13" s="217" customFormat="1" ht="11.25">
      <c r="A314" s="220"/>
      <c r="B314" s="221"/>
      <c r="C314" s="215" t="s">
        <v>397</v>
      </c>
      <c r="D314" s="216" t="s">
        <v>398</v>
      </c>
      <c r="E314" s="406">
        <v>201</v>
      </c>
      <c r="F314" s="406">
        <f>SUM(G314+M314)</f>
        <v>0</v>
      </c>
      <c r="G314" s="407">
        <v>0</v>
      </c>
      <c r="H314" s="407"/>
      <c r="I314" s="407"/>
      <c r="J314" s="407"/>
      <c r="K314" s="407"/>
      <c r="L314" s="407"/>
      <c r="M314" s="408"/>
    </row>
    <row r="315" spans="1:13" s="250" customFormat="1" ht="12">
      <c r="A315" s="247"/>
      <c r="B315" s="248" t="s">
        <v>475</v>
      </c>
      <c r="C315" s="248"/>
      <c r="D315" s="256" t="s">
        <v>476</v>
      </c>
      <c r="E315" s="403">
        <f aca="true" t="shared" si="76" ref="E315:M315">SUM(E316)</f>
        <v>51972</v>
      </c>
      <c r="F315" s="403">
        <f t="shared" si="76"/>
        <v>58908</v>
      </c>
      <c r="G315" s="404">
        <f t="shared" si="76"/>
        <v>58908</v>
      </c>
      <c r="H315" s="404">
        <f t="shared" si="76"/>
        <v>0</v>
      </c>
      <c r="I315" s="404">
        <f t="shared" si="76"/>
        <v>0</v>
      </c>
      <c r="J315" s="404">
        <f t="shared" si="76"/>
        <v>58908</v>
      </c>
      <c r="K315" s="404">
        <f t="shared" si="76"/>
        <v>0</v>
      </c>
      <c r="L315" s="404">
        <f t="shared" si="76"/>
        <v>0</v>
      </c>
      <c r="M315" s="405">
        <f t="shared" si="76"/>
        <v>0</v>
      </c>
    </row>
    <row r="316" spans="1:13" s="217" customFormat="1" ht="22.5">
      <c r="A316" s="206"/>
      <c r="B316" s="213"/>
      <c r="C316" s="231">
        <v>2480</v>
      </c>
      <c r="D316" s="239" t="s">
        <v>474</v>
      </c>
      <c r="E316" s="406">
        <v>51972</v>
      </c>
      <c r="F316" s="406">
        <f>SUM(G316+M316)</f>
        <v>58908</v>
      </c>
      <c r="G316" s="407">
        <f>SUM(J316)</f>
        <v>58908</v>
      </c>
      <c r="H316" s="407"/>
      <c r="I316" s="407"/>
      <c r="J316" s="407">
        <v>58908</v>
      </c>
      <c r="K316" s="407"/>
      <c r="L316" s="407"/>
      <c r="M316" s="408"/>
    </row>
    <row r="317" spans="1:13" s="209" customFormat="1" ht="12">
      <c r="A317" s="202" t="s">
        <v>477</v>
      </c>
      <c r="B317" s="203"/>
      <c r="C317" s="203"/>
      <c r="D317" s="204" t="s">
        <v>352</v>
      </c>
      <c r="E317" s="415">
        <f aca="true" t="shared" si="77" ref="E317:M317">SUM(E318+E320)</f>
        <v>12400</v>
      </c>
      <c r="F317" s="415">
        <f t="shared" si="77"/>
        <v>10100</v>
      </c>
      <c r="G317" s="416">
        <f t="shared" si="77"/>
        <v>10100</v>
      </c>
      <c r="H317" s="416">
        <f t="shared" si="77"/>
        <v>0</v>
      </c>
      <c r="I317" s="416">
        <f t="shared" si="77"/>
        <v>0</v>
      </c>
      <c r="J317" s="416">
        <f t="shared" si="77"/>
        <v>0</v>
      </c>
      <c r="K317" s="416">
        <f t="shared" si="77"/>
        <v>0</v>
      </c>
      <c r="L317" s="416">
        <f t="shared" si="77"/>
        <v>0</v>
      </c>
      <c r="M317" s="417">
        <f t="shared" si="77"/>
        <v>0</v>
      </c>
    </row>
    <row r="318" spans="1:13" s="209" customFormat="1" ht="12">
      <c r="A318" s="205"/>
      <c r="B318" s="163" t="s">
        <v>499</v>
      </c>
      <c r="C318" s="163"/>
      <c r="D318" s="187" t="s">
        <v>506</v>
      </c>
      <c r="E318" s="385">
        <f aca="true" t="shared" si="78" ref="E318:M318">SUM(E319)</f>
        <v>3000</v>
      </c>
      <c r="F318" s="385">
        <f t="shared" si="78"/>
        <v>0</v>
      </c>
      <c r="G318" s="418">
        <f t="shared" si="78"/>
        <v>0</v>
      </c>
      <c r="H318" s="418">
        <f t="shared" si="78"/>
        <v>0</v>
      </c>
      <c r="I318" s="418">
        <f t="shared" si="78"/>
        <v>0</v>
      </c>
      <c r="J318" s="418">
        <f t="shared" si="78"/>
        <v>0</v>
      </c>
      <c r="K318" s="418">
        <f t="shared" si="78"/>
        <v>0</v>
      </c>
      <c r="L318" s="418">
        <f t="shared" si="78"/>
        <v>0</v>
      </c>
      <c r="M318" s="419">
        <f t="shared" si="78"/>
        <v>0</v>
      </c>
    </row>
    <row r="319" spans="1:13" s="217" customFormat="1" ht="33.75">
      <c r="A319" s="224"/>
      <c r="B319" s="211"/>
      <c r="C319" s="215" t="s">
        <v>500</v>
      </c>
      <c r="D319" s="219" t="s">
        <v>504</v>
      </c>
      <c r="E319" s="406">
        <v>3000</v>
      </c>
      <c r="F319" s="406">
        <f>SUM(G319)</f>
        <v>0</v>
      </c>
      <c r="G319" s="407">
        <v>0</v>
      </c>
      <c r="H319" s="407"/>
      <c r="I319" s="407"/>
      <c r="J319" s="407">
        <v>0</v>
      </c>
      <c r="K319" s="407"/>
      <c r="L319" s="407"/>
      <c r="M319" s="408"/>
    </row>
    <row r="320" spans="1:13" s="209" customFormat="1" ht="12">
      <c r="A320" s="251"/>
      <c r="B320" s="163" t="s">
        <v>478</v>
      </c>
      <c r="C320" s="163"/>
      <c r="D320" s="187" t="s">
        <v>260</v>
      </c>
      <c r="E320" s="385">
        <f aca="true" t="shared" si="79" ref="E320:M320">SUM(E321:E324)</f>
        <v>9400</v>
      </c>
      <c r="F320" s="385">
        <f t="shared" si="79"/>
        <v>10100</v>
      </c>
      <c r="G320" s="418">
        <f t="shared" si="79"/>
        <v>10100</v>
      </c>
      <c r="H320" s="418">
        <f t="shared" si="79"/>
        <v>0</v>
      </c>
      <c r="I320" s="418">
        <f t="shared" si="79"/>
        <v>0</v>
      </c>
      <c r="J320" s="418">
        <f t="shared" si="79"/>
        <v>0</v>
      </c>
      <c r="K320" s="418">
        <f t="shared" si="79"/>
        <v>0</v>
      </c>
      <c r="L320" s="418">
        <f t="shared" si="79"/>
        <v>0</v>
      </c>
      <c r="M320" s="419">
        <f t="shared" si="79"/>
        <v>0</v>
      </c>
    </row>
    <row r="321" spans="1:13" s="217" customFormat="1" ht="22.5">
      <c r="A321" s="224"/>
      <c r="B321" s="211"/>
      <c r="C321" s="215" t="s">
        <v>501</v>
      </c>
      <c r="D321" s="219" t="s">
        <v>505</v>
      </c>
      <c r="E321" s="406">
        <v>2145</v>
      </c>
      <c r="F321" s="406">
        <f>SUM(G321+M321)</f>
        <v>0</v>
      </c>
      <c r="G321" s="407">
        <v>0</v>
      </c>
      <c r="H321" s="407"/>
      <c r="I321" s="407"/>
      <c r="J321" s="407"/>
      <c r="K321" s="407"/>
      <c r="L321" s="407"/>
      <c r="M321" s="408"/>
    </row>
    <row r="322" spans="1:13" s="217" customFormat="1" ht="11.25">
      <c r="A322" s="224"/>
      <c r="B322" s="213"/>
      <c r="C322" s="215" t="s">
        <v>374</v>
      </c>
      <c r="D322" s="216" t="s">
        <v>375</v>
      </c>
      <c r="E322" s="406">
        <v>1395</v>
      </c>
      <c r="F322" s="406">
        <f>SUM(G322+M322)</f>
        <v>4000</v>
      </c>
      <c r="G322" s="407">
        <v>4000</v>
      </c>
      <c r="H322" s="407"/>
      <c r="I322" s="407"/>
      <c r="J322" s="407"/>
      <c r="K322" s="407"/>
      <c r="L322" s="407"/>
      <c r="M322" s="408"/>
    </row>
    <row r="323" spans="1:13" s="217" customFormat="1" ht="11.25">
      <c r="A323" s="206"/>
      <c r="B323" s="207"/>
      <c r="C323" s="242" t="s">
        <v>376</v>
      </c>
      <c r="D323" s="216" t="s">
        <v>377</v>
      </c>
      <c r="E323" s="428">
        <v>5760</v>
      </c>
      <c r="F323" s="406">
        <f>SUM(G323+M323)</f>
        <v>6000</v>
      </c>
      <c r="G323" s="407">
        <v>6000</v>
      </c>
      <c r="H323" s="407"/>
      <c r="I323" s="407"/>
      <c r="J323" s="407"/>
      <c r="K323" s="407"/>
      <c r="L323" s="407"/>
      <c r="M323" s="408"/>
    </row>
    <row r="324" spans="1:13" s="217" customFormat="1" ht="11.25">
      <c r="A324" s="206"/>
      <c r="B324" s="218"/>
      <c r="C324" s="215" t="s">
        <v>403</v>
      </c>
      <c r="D324" s="216" t="s">
        <v>404</v>
      </c>
      <c r="E324" s="406">
        <v>100</v>
      </c>
      <c r="F324" s="406">
        <f>SUM(G324+M324)</f>
        <v>100</v>
      </c>
      <c r="G324" s="407">
        <v>100</v>
      </c>
      <c r="H324" s="407"/>
      <c r="I324" s="407"/>
      <c r="J324" s="407"/>
      <c r="K324" s="407"/>
      <c r="L324" s="407"/>
      <c r="M324" s="408"/>
    </row>
    <row r="325" spans="1:13" s="250" customFormat="1" ht="12">
      <c r="A325" s="200"/>
      <c r="B325" s="201"/>
      <c r="C325" s="201"/>
      <c r="D325" s="271" t="s">
        <v>479</v>
      </c>
      <c r="E325" s="430">
        <f aca="true" t="shared" si="80" ref="E325:M325">SUM(E326+E336+E342+E356+E360+E364)</f>
        <v>1380977.4300000002</v>
      </c>
      <c r="F325" s="430">
        <f t="shared" si="80"/>
        <v>1180679</v>
      </c>
      <c r="G325" s="431">
        <f t="shared" si="80"/>
        <v>1180679</v>
      </c>
      <c r="H325" s="431">
        <f t="shared" si="80"/>
        <v>44647</v>
      </c>
      <c r="I325" s="431">
        <f t="shared" si="80"/>
        <v>8769</v>
      </c>
      <c r="J325" s="431">
        <f t="shared" si="80"/>
        <v>0</v>
      </c>
      <c r="K325" s="431">
        <f t="shared" si="80"/>
        <v>0</v>
      </c>
      <c r="L325" s="431">
        <f t="shared" si="80"/>
        <v>0</v>
      </c>
      <c r="M325" s="432">
        <f t="shared" si="80"/>
        <v>0</v>
      </c>
    </row>
    <row r="326" spans="1:13" s="209" customFormat="1" ht="12">
      <c r="A326" s="272" t="s">
        <v>210</v>
      </c>
      <c r="B326" s="273"/>
      <c r="C326" s="273"/>
      <c r="D326" s="273" t="s">
        <v>211</v>
      </c>
      <c r="E326" s="433">
        <f aca="true" t="shared" si="81" ref="E326:M326">SUM(E327)</f>
        <v>113692.12999999999</v>
      </c>
      <c r="F326" s="433">
        <f t="shared" si="81"/>
        <v>0</v>
      </c>
      <c r="G326" s="416">
        <f t="shared" si="81"/>
        <v>0</v>
      </c>
      <c r="H326" s="416">
        <f t="shared" si="81"/>
        <v>0</v>
      </c>
      <c r="I326" s="416">
        <f t="shared" si="81"/>
        <v>0</v>
      </c>
      <c r="J326" s="416">
        <f t="shared" si="81"/>
        <v>0</v>
      </c>
      <c r="K326" s="416">
        <f t="shared" si="81"/>
        <v>0</v>
      </c>
      <c r="L326" s="416">
        <f t="shared" si="81"/>
        <v>0</v>
      </c>
      <c r="M326" s="417">
        <f t="shared" si="81"/>
        <v>0</v>
      </c>
    </row>
    <row r="327" spans="1:13" s="41" customFormat="1" ht="12.75">
      <c r="A327" s="275"/>
      <c r="B327" s="276" t="s">
        <v>355</v>
      </c>
      <c r="C327" s="277"/>
      <c r="D327" s="274" t="s">
        <v>260</v>
      </c>
      <c r="E327" s="434">
        <f>SUM(E328:E335)</f>
        <v>113692.12999999999</v>
      </c>
      <c r="F327" s="434">
        <f aca="true" t="shared" si="82" ref="F327:M327">SUM(F328:F333)</f>
        <v>0</v>
      </c>
      <c r="G327" s="446">
        <f t="shared" si="82"/>
        <v>0</v>
      </c>
      <c r="H327" s="446">
        <f t="shared" si="82"/>
        <v>0</v>
      </c>
      <c r="I327" s="446">
        <f t="shared" si="82"/>
        <v>0</v>
      </c>
      <c r="J327" s="446">
        <f t="shared" si="82"/>
        <v>0</v>
      </c>
      <c r="K327" s="446">
        <f t="shared" si="82"/>
        <v>0</v>
      </c>
      <c r="L327" s="446">
        <f t="shared" si="82"/>
        <v>0</v>
      </c>
      <c r="M327" s="523">
        <f t="shared" si="82"/>
        <v>0</v>
      </c>
    </row>
    <row r="328" spans="1:13" s="217" customFormat="1" ht="11.25">
      <c r="A328" s="224"/>
      <c r="B328" s="213"/>
      <c r="C328" s="215" t="s">
        <v>382</v>
      </c>
      <c r="D328" s="216" t="s">
        <v>383</v>
      </c>
      <c r="E328" s="406">
        <v>1200</v>
      </c>
      <c r="F328" s="406">
        <f aca="true" t="shared" si="83" ref="F328:F335">SUM(G328+M328)</f>
        <v>0</v>
      </c>
      <c r="G328" s="407">
        <v>0</v>
      </c>
      <c r="H328" s="407"/>
      <c r="I328" s="407"/>
      <c r="J328" s="407"/>
      <c r="K328" s="407"/>
      <c r="L328" s="407"/>
      <c r="M328" s="408"/>
    </row>
    <row r="329" spans="1:13" s="217" customFormat="1" ht="11.25">
      <c r="A329" s="224"/>
      <c r="B329" s="213"/>
      <c r="C329" s="215" t="s">
        <v>386</v>
      </c>
      <c r="D329" s="216" t="s">
        <v>387</v>
      </c>
      <c r="E329" s="406">
        <v>206.28</v>
      </c>
      <c r="F329" s="406">
        <f t="shared" si="83"/>
        <v>0</v>
      </c>
      <c r="G329" s="407">
        <v>0</v>
      </c>
      <c r="H329" s="407"/>
      <c r="I329" s="407"/>
      <c r="J329" s="407"/>
      <c r="K329" s="407"/>
      <c r="L329" s="407"/>
      <c r="M329" s="408"/>
    </row>
    <row r="330" spans="1:13" s="217" customFormat="1" ht="11.25">
      <c r="A330" s="224"/>
      <c r="B330" s="213"/>
      <c r="C330" s="215" t="s">
        <v>388</v>
      </c>
      <c r="D330" s="216" t="s">
        <v>389</v>
      </c>
      <c r="E330" s="406">
        <v>29.4</v>
      </c>
      <c r="F330" s="406">
        <f t="shared" si="83"/>
        <v>0</v>
      </c>
      <c r="G330" s="407">
        <v>0</v>
      </c>
      <c r="H330" s="407"/>
      <c r="I330" s="407"/>
      <c r="J330" s="407"/>
      <c r="K330" s="407"/>
      <c r="L330" s="407"/>
      <c r="M330" s="408"/>
    </row>
    <row r="331" spans="1:13" s="217" customFormat="1" ht="11.25">
      <c r="A331" s="224"/>
      <c r="B331" s="213"/>
      <c r="C331" s="215" t="s">
        <v>374</v>
      </c>
      <c r="D331" s="216" t="s">
        <v>375</v>
      </c>
      <c r="E331" s="406">
        <v>50</v>
      </c>
      <c r="F331" s="406">
        <f t="shared" si="83"/>
        <v>0</v>
      </c>
      <c r="G331" s="407">
        <v>0</v>
      </c>
      <c r="H331" s="407"/>
      <c r="I331" s="407"/>
      <c r="J331" s="407"/>
      <c r="K331" s="407"/>
      <c r="L331" s="407"/>
      <c r="M331" s="408"/>
    </row>
    <row r="332" spans="1:13" s="217" customFormat="1" ht="11.25">
      <c r="A332" s="206"/>
      <c r="B332" s="207"/>
      <c r="C332" s="242" t="s">
        <v>376</v>
      </c>
      <c r="D332" s="216" t="s">
        <v>377</v>
      </c>
      <c r="E332" s="428">
        <v>380.04</v>
      </c>
      <c r="F332" s="406">
        <f t="shared" si="83"/>
        <v>0</v>
      </c>
      <c r="G332" s="407">
        <v>0</v>
      </c>
      <c r="H332" s="407"/>
      <c r="I332" s="407"/>
      <c r="J332" s="407"/>
      <c r="K332" s="407"/>
      <c r="L332" s="407"/>
      <c r="M332" s="408"/>
    </row>
    <row r="333" spans="1:13" s="217" customFormat="1" ht="11.25">
      <c r="A333" s="224"/>
      <c r="B333" s="218"/>
      <c r="C333" s="215" t="s">
        <v>412</v>
      </c>
      <c r="D333" s="216" t="s">
        <v>413</v>
      </c>
      <c r="E333" s="406">
        <v>111462.87</v>
      </c>
      <c r="F333" s="406">
        <f t="shared" si="83"/>
        <v>0</v>
      </c>
      <c r="G333" s="407">
        <v>0</v>
      </c>
      <c r="H333" s="407"/>
      <c r="I333" s="407"/>
      <c r="J333" s="407"/>
      <c r="K333" s="407"/>
      <c r="L333" s="407"/>
      <c r="M333" s="408"/>
    </row>
    <row r="334" spans="1:13" s="217" customFormat="1" ht="22.5">
      <c r="A334" s="212"/>
      <c r="B334" s="213"/>
      <c r="C334" s="215" t="s">
        <v>488</v>
      </c>
      <c r="D334" s="219" t="s">
        <v>496</v>
      </c>
      <c r="E334" s="406">
        <v>65</v>
      </c>
      <c r="F334" s="406">
        <f t="shared" si="83"/>
        <v>0</v>
      </c>
      <c r="G334" s="407">
        <v>0</v>
      </c>
      <c r="H334" s="407"/>
      <c r="I334" s="407"/>
      <c r="J334" s="407"/>
      <c r="K334" s="407"/>
      <c r="L334" s="407"/>
      <c r="M334" s="408"/>
    </row>
    <row r="335" spans="1:13" s="217" customFormat="1" ht="22.5">
      <c r="A335" s="212"/>
      <c r="B335" s="213"/>
      <c r="C335" s="215" t="s">
        <v>489</v>
      </c>
      <c r="D335" s="219" t="s">
        <v>495</v>
      </c>
      <c r="E335" s="406">
        <v>298.54</v>
      </c>
      <c r="F335" s="406">
        <f t="shared" si="83"/>
        <v>0</v>
      </c>
      <c r="G335" s="407">
        <v>0</v>
      </c>
      <c r="H335" s="407"/>
      <c r="I335" s="407"/>
      <c r="J335" s="407"/>
      <c r="K335" s="407"/>
      <c r="L335" s="407"/>
      <c r="M335" s="408"/>
    </row>
    <row r="336" spans="1:13" s="209" customFormat="1" ht="12">
      <c r="A336" s="202" t="s">
        <v>245</v>
      </c>
      <c r="B336" s="203"/>
      <c r="C336" s="254"/>
      <c r="D336" s="255" t="s">
        <v>246</v>
      </c>
      <c r="E336" s="435">
        <f aca="true" t="shared" si="84" ref="E336:M336">SUM(E337)</f>
        <v>74157</v>
      </c>
      <c r="F336" s="435">
        <f t="shared" si="84"/>
        <v>28379</v>
      </c>
      <c r="G336" s="416">
        <f t="shared" si="84"/>
        <v>28379</v>
      </c>
      <c r="H336" s="416">
        <f t="shared" si="84"/>
        <v>23721</v>
      </c>
      <c r="I336" s="416">
        <f t="shared" si="84"/>
        <v>4658</v>
      </c>
      <c r="J336" s="416">
        <f t="shared" si="84"/>
        <v>0</v>
      </c>
      <c r="K336" s="416">
        <f t="shared" si="84"/>
        <v>0</v>
      </c>
      <c r="L336" s="416">
        <f t="shared" si="84"/>
        <v>0</v>
      </c>
      <c r="M336" s="417">
        <f t="shared" si="84"/>
        <v>0</v>
      </c>
    </row>
    <row r="337" spans="1:13" s="209" customFormat="1" ht="12">
      <c r="A337" s="253"/>
      <c r="B337" s="163" t="s">
        <v>247</v>
      </c>
      <c r="C337" s="163"/>
      <c r="D337" s="187" t="s">
        <v>248</v>
      </c>
      <c r="E337" s="385">
        <f>SUM(E338:E341)</f>
        <v>74157</v>
      </c>
      <c r="F337" s="385">
        <f>SUM(F338:F340)</f>
        <v>28379</v>
      </c>
      <c r="G337" s="418">
        <f aca="true" t="shared" si="85" ref="G337:M337">SUM(G338+G339+G340)</f>
        <v>28379</v>
      </c>
      <c r="H337" s="418">
        <f t="shared" si="85"/>
        <v>23721</v>
      </c>
      <c r="I337" s="418">
        <f t="shared" si="85"/>
        <v>4658</v>
      </c>
      <c r="J337" s="418">
        <f t="shared" si="85"/>
        <v>0</v>
      </c>
      <c r="K337" s="418">
        <f t="shared" si="85"/>
        <v>0</v>
      </c>
      <c r="L337" s="418">
        <f t="shared" si="85"/>
        <v>0</v>
      </c>
      <c r="M337" s="419">
        <f t="shared" si="85"/>
        <v>0</v>
      </c>
    </row>
    <row r="338" spans="1:13" s="217" customFormat="1" ht="11.25">
      <c r="A338" s="206"/>
      <c r="B338" s="211"/>
      <c r="C338" s="215" t="s">
        <v>382</v>
      </c>
      <c r="D338" s="216" t="s">
        <v>383</v>
      </c>
      <c r="E338" s="406">
        <v>60824</v>
      </c>
      <c r="F338" s="406">
        <f>SUM(G338+M338)</f>
        <v>23721</v>
      </c>
      <c r="G338" s="407">
        <f>SUM(H338)</f>
        <v>23721</v>
      </c>
      <c r="H338" s="407">
        <v>23721</v>
      </c>
      <c r="I338" s="407"/>
      <c r="J338" s="407"/>
      <c r="K338" s="407"/>
      <c r="L338" s="407"/>
      <c r="M338" s="408"/>
    </row>
    <row r="339" spans="1:13" s="217" customFormat="1" ht="11.25">
      <c r="A339" s="206"/>
      <c r="B339" s="213"/>
      <c r="C339" s="215" t="s">
        <v>386</v>
      </c>
      <c r="D339" s="216" t="s">
        <v>387</v>
      </c>
      <c r="E339" s="406">
        <v>10753.62</v>
      </c>
      <c r="F339" s="406">
        <f>SUM(G339+M339)</f>
        <v>4077</v>
      </c>
      <c r="G339" s="407">
        <f>SUM(I339)</f>
        <v>4077</v>
      </c>
      <c r="H339" s="407"/>
      <c r="I339" s="407">
        <v>4077</v>
      </c>
      <c r="J339" s="407"/>
      <c r="K339" s="407"/>
      <c r="L339" s="407"/>
      <c r="M339" s="408"/>
    </row>
    <row r="340" spans="1:13" s="217" customFormat="1" ht="11.25">
      <c r="A340" s="206"/>
      <c r="B340" s="213"/>
      <c r="C340" s="215" t="s">
        <v>388</v>
      </c>
      <c r="D340" s="216" t="s">
        <v>389</v>
      </c>
      <c r="E340" s="406">
        <v>1517.03</v>
      </c>
      <c r="F340" s="406">
        <f>SUM(G340+M340)</f>
        <v>581</v>
      </c>
      <c r="G340" s="407">
        <f>SUM(I340)</f>
        <v>581</v>
      </c>
      <c r="H340" s="407"/>
      <c r="I340" s="407">
        <v>581</v>
      </c>
      <c r="J340" s="407"/>
      <c r="K340" s="407"/>
      <c r="L340" s="407"/>
      <c r="M340" s="408"/>
    </row>
    <row r="341" spans="1:13" s="227" customFormat="1" ht="11.25">
      <c r="A341" s="228"/>
      <c r="B341" s="237"/>
      <c r="C341" s="121" t="s">
        <v>406</v>
      </c>
      <c r="D341" s="188" t="s">
        <v>407</v>
      </c>
      <c r="E341" s="406">
        <v>1062.35</v>
      </c>
      <c r="F341" s="406">
        <f>SUM(G341+M341)</f>
        <v>0</v>
      </c>
      <c r="G341" s="422">
        <f>SUM(H341)</f>
        <v>0</v>
      </c>
      <c r="H341" s="422">
        <v>0</v>
      </c>
      <c r="I341" s="422"/>
      <c r="J341" s="422"/>
      <c r="K341" s="422"/>
      <c r="L341" s="422"/>
      <c r="M341" s="423"/>
    </row>
    <row r="342" spans="1:13" s="209" customFormat="1" ht="48">
      <c r="A342" s="202" t="s">
        <v>261</v>
      </c>
      <c r="B342" s="203"/>
      <c r="C342" s="203"/>
      <c r="D342" s="252" t="s">
        <v>262</v>
      </c>
      <c r="E342" s="415">
        <f aca="true" t="shared" si="86" ref="E342:M342">SUM(E343+E346)</f>
        <v>7330.999999999999</v>
      </c>
      <c r="F342" s="415">
        <f t="shared" si="86"/>
        <v>800</v>
      </c>
      <c r="G342" s="416">
        <f t="shared" si="86"/>
        <v>800</v>
      </c>
      <c r="H342" s="416">
        <f t="shared" si="86"/>
        <v>0</v>
      </c>
      <c r="I342" s="416">
        <f t="shared" si="86"/>
        <v>0</v>
      </c>
      <c r="J342" s="416">
        <f t="shared" si="86"/>
        <v>0</v>
      </c>
      <c r="K342" s="416">
        <f t="shared" si="86"/>
        <v>0</v>
      </c>
      <c r="L342" s="416">
        <f t="shared" si="86"/>
        <v>0</v>
      </c>
      <c r="M342" s="417">
        <f t="shared" si="86"/>
        <v>0</v>
      </c>
    </row>
    <row r="343" spans="1:13" s="209" customFormat="1" ht="24">
      <c r="A343" s="253"/>
      <c r="B343" s="163" t="s">
        <v>263</v>
      </c>
      <c r="C343" s="163"/>
      <c r="D343" s="190" t="s">
        <v>480</v>
      </c>
      <c r="E343" s="385">
        <f aca="true" t="shared" si="87" ref="E343:M343">SUM(E344:E345)</f>
        <v>800</v>
      </c>
      <c r="F343" s="385">
        <f t="shared" si="87"/>
        <v>800</v>
      </c>
      <c r="G343" s="418">
        <f t="shared" si="87"/>
        <v>800</v>
      </c>
      <c r="H343" s="418">
        <f t="shared" si="87"/>
        <v>0</v>
      </c>
      <c r="I343" s="418">
        <f t="shared" si="87"/>
        <v>0</v>
      </c>
      <c r="J343" s="418">
        <f t="shared" si="87"/>
        <v>0</v>
      </c>
      <c r="K343" s="418">
        <f t="shared" si="87"/>
        <v>0</v>
      </c>
      <c r="L343" s="418">
        <f t="shared" si="87"/>
        <v>0</v>
      </c>
      <c r="M343" s="419">
        <f t="shared" si="87"/>
        <v>0</v>
      </c>
    </row>
    <row r="344" spans="1:13" s="217" customFormat="1" ht="11.25">
      <c r="A344" s="206"/>
      <c r="B344" s="243"/>
      <c r="C344" s="215" t="s">
        <v>374</v>
      </c>
      <c r="D344" s="216" t="s">
        <v>375</v>
      </c>
      <c r="E344" s="406">
        <v>600</v>
      </c>
      <c r="F344" s="406">
        <f>SUM(G344+M344)</f>
        <v>600</v>
      </c>
      <c r="G344" s="407">
        <v>600</v>
      </c>
      <c r="H344" s="407"/>
      <c r="I344" s="407"/>
      <c r="J344" s="407"/>
      <c r="K344" s="407"/>
      <c r="L344" s="407"/>
      <c r="M344" s="408"/>
    </row>
    <row r="345" spans="1:13" s="217" customFormat="1" ht="22.5">
      <c r="A345" s="212"/>
      <c r="B345" s="213"/>
      <c r="C345" s="215" t="s">
        <v>485</v>
      </c>
      <c r="D345" s="219" t="s">
        <v>492</v>
      </c>
      <c r="E345" s="406">
        <v>200</v>
      </c>
      <c r="F345" s="406">
        <f>SUM(G345+M345)</f>
        <v>200</v>
      </c>
      <c r="G345" s="407">
        <v>200</v>
      </c>
      <c r="H345" s="407"/>
      <c r="I345" s="407"/>
      <c r="J345" s="407"/>
      <c r="K345" s="407"/>
      <c r="L345" s="407"/>
      <c r="M345" s="408"/>
    </row>
    <row r="346" spans="1:13" s="250" customFormat="1" ht="12">
      <c r="A346" s="247"/>
      <c r="B346" s="248" t="s">
        <v>559</v>
      </c>
      <c r="C346" s="248"/>
      <c r="D346" s="249" t="s">
        <v>560</v>
      </c>
      <c r="E346" s="403">
        <f>SUM(E347:E355)</f>
        <v>6530.999999999999</v>
      </c>
      <c r="F346" s="403">
        <f>SUM(F347:F355)</f>
        <v>0</v>
      </c>
      <c r="G346" s="404">
        <f>SUM(G347:G355)</f>
        <v>0</v>
      </c>
      <c r="H346" s="404">
        <f aca="true" t="shared" si="88" ref="H346:M346">SUM(H347:H353)</f>
        <v>0</v>
      </c>
      <c r="I346" s="404">
        <f t="shared" si="88"/>
        <v>0</v>
      </c>
      <c r="J346" s="404">
        <f t="shared" si="88"/>
        <v>0</v>
      </c>
      <c r="K346" s="404">
        <f t="shared" si="88"/>
        <v>0</v>
      </c>
      <c r="L346" s="404">
        <f t="shared" si="88"/>
        <v>0</v>
      </c>
      <c r="M346" s="405">
        <f t="shared" si="88"/>
        <v>0</v>
      </c>
    </row>
    <row r="347" spans="1:13" s="227" customFormat="1" ht="11.25">
      <c r="A347" s="210"/>
      <c r="B347" s="229"/>
      <c r="C347" s="131" t="s">
        <v>401</v>
      </c>
      <c r="D347" s="188" t="s">
        <v>402</v>
      </c>
      <c r="E347" s="421">
        <v>2970</v>
      </c>
      <c r="F347" s="406">
        <f aca="true" t="shared" si="89" ref="F347:F355">SUM(G347+M347)</f>
        <v>0</v>
      </c>
      <c r="G347" s="422">
        <v>0</v>
      </c>
      <c r="H347" s="422"/>
      <c r="I347" s="422"/>
      <c r="J347" s="422"/>
      <c r="K347" s="422"/>
      <c r="L347" s="422"/>
      <c r="M347" s="423"/>
    </row>
    <row r="348" spans="1:13" s="227" customFormat="1" ht="11.25">
      <c r="A348" s="244"/>
      <c r="B348" s="229"/>
      <c r="C348" s="121" t="s">
        <v>386</v>
      </c>
      <c r="D348" s="188" t="s">
        <v>387</v>
      </c>
      <c r="E348" s="406">
        <v>269.91</v>
      </c>
      <c r="F348" s="406">
        <f t="shared" si="89"/>
        <v>0</v>
      </c>
      <c r="G348" s="422">
        <v>0</v>
      </c>
      <c r="H348" s="422"/>
      <c r="I348" s="422"/>
      <c r="J348" s="422"/>
      <c r="K348" s="422"/>
      <c r="L348" s="422"/>
      <c r="M348" s="423"/>
    </row>
    <row r="349" spans="1:13" s="227" customFormat="1" ht="11.25">
      <c r="A349" s="244"/>
      <c r="B349" s="229"/>
      <c r="C349" s="121" t="s">
        <v>388</v>
      </c>
      <c r="D349" s="188" t="s">
        <v>389</v>
      </c>
      <c r="E349" s="406">
        <v>38.46</v>
      </c>
      <c r="F349" s="406">
        <f t="shared" si="89"/>
        <v>0</v>
      </c>
      <c r="G349" s="422">
        <v>0</v>
      </c>
      <c r="H349" s="422"/>
      <c r="I349" s="422"/>
      <c r="J349" s="422"/>
      <c r="K349" s="422"/>
      <c r="L349" s="422"/>
      <c r="M349" s="423"/>
    </row>
    <row r="350" spans="1:13" s="227" customFormat="1" ht="11.25">
      <c r="A350" s="228"/>
      <c r="B350" s="229"/>
      <c r="C350" s="121" t="s">
        <v>406</v>
      </c>
      <c r="D350" s="188" t="s">
        <v>407</v>
      </c>
      <c r="E350" s="406">
        <v>1570</v>
      </c>
      <c r="F350" s="406">
        <f t="shared" si="89"/>
        <v>0</v>
      </c>
      <c r="G350" s="422">
        <v>0</v>
      </c>
      <c r="H350" s="422"/>
      <c r="I350" s="422"/>
      <c r="J350" s="422"/>
      <c r="K350" s="422"/>
      <c r="L350" s="422"/>
      <c r="M350" s="423"/>
    </row>
    <row r="351" spans="1:13" s="227" customFormat="1" ht="11.25">
      <c r="A351" s="210"/>
      <c r="B351" s="229"/>
      <c r="C351" s="121" t="s">
        <v>374</v>
      </c>
      <c r="D351" s="188" t="s">
        <v>375</v>
      </c>
      <c r="E351" s="406">
        <v>479.6</v>
      </c>
      <c r="F351" s="406">
        <f t="shared" si="89"/>
        <v>0</v>
      </c>
      <c r="G351" s="422">
        <v>0</v>
      </c>
      <c r="H351" s="422"/>
      <c r="I351" s="422"/>
      <c r="J351" s="422"/>
      <c r="K351" s="422"/>
      <c r="L351" s="422"/>
      <c r="M351" s="423"/>
    </row>
    <row r="352" spans="1:13" s="227" customFormat="1" ht="11.25">
      <c r="A352" s="234"/>
      <c r="B352" s="194"/>
      <c r="C352" s="121" t="s">
        <v>376</v>
      </c>
      <c r="D352" s="188" t="s">
        <v>377</v>
      </c>
      <c r="E352" s="406">
        <v>300</v>
      </c>
      <c r="F352" s="406">
        <f t="shared" si="89"/>
        <v>0</v>
      </c>
      <c r="G352" s="422">
        <v>0</v>
      </c>
      <c r="H352" s="422"/>
      <c r="I352" s="422"/>
      <c r="J352" s="422"/>
      <c r="K352" s="422"/>
      <c r="L352" s="422"/>
      <c r="M352" s="423"/>
    </row>
    <row r="353" spans="1:13" s="227" customFormat="1" ht="11.25">
      <c r="A353" s="234"/>
      <c r="B353" s="245"/>
      <c r="C353" s="121" t="s">
        <v>403</v>
      </c>
      <c r="D353" s="188" t="s">
        <v>404</v>
      </c>
      <c r="E353" s="406">
        <v>429.02</v>
      </c>
      <c r="F353" s="406">
        <f t="shared" si="89"/>
        <v>0</v>
      </c>
      <c r="G353" s="422">
        <v>0</v>
      </c>
      <c r="H353" s="422"/>
      <c r="I353" s="422"/>
      <c r="J353" s="422"/>
      <c r="K353" s="422"/>
      <c r="L353" s="422"/>
      <c r="M353" s="423"/>
    </row>
    <row r="354" spans="1:13" s="217" customFormat="1" ht="22.5">
      <c r="A354" s="212"/>
      <c r="B354" s="213"/>
      <c r="C354" s="215" t="s">
        <v>488</v>
      </c>
      <c r="D354" s="219" t="s">
        <v>496</v>
      </c>
      <c r="E354" s="406">
        <v>189.44</v>
      </c>
      <c r="F354" s="406">
        <f t="shared" si="89"/>
        <v>0</v>
      </c>
      <c r="G354" s="407">
        <v>0</v>
      </c>
      <c r="H354" s="407"/>
      <c r="I354" s="407"/>
      <c r="J354" s="407"/>
      <c r="K354" s="407"/>
      <c r="L354" s="407"/>
      <c r="M354" s="408"/>
    </row>
    <row r="355" spans="1:13" s="217" customFormat="1" ht="22.5">
      <c r="A355" s="212"/>
      <c r="B355" s="213"/>
      <c r="C355" s="215" t="s">
        <v>489</v>
      </c>
      <c r="D355" s="219" t="s">
        <v>495</v>
      </c>
      <c r="E355" s="406">
        <v>284.57</v>
      </c>
      <c r="F355" s="406">
        <f t="shared" si="89"/>
        <v>0</v>
      </c>
      <c r="G355" s="407">
        <v>0</v>
      </c>
      <c r="H355" s="407"/>
      <c r="I355" s="407"/>
      <c r="J355" s="407"/>
      <c r="K355" s="407"/>
      <c r="L355" s="407"/>
      <c r="M355" s="408"/>
    </row>
    <row r="356" spans="1:13" s="209" customFormat="1" ht="12">
      <c r="A356" s="202" t="s">
        <v>508</v>
      </c>
      <c r="B356" s="203"/>
      <c r="C356" s="203"/>
      <c r="D356" s="252" t="s">
        <v>509</v>
      </c>
      <c r="E356" s="415">
        <f aca="true" t="shared" si="90" ref="E356:M356">SUM(E357)</f>
        <v>1000</v>
      </c>
      <c r="F356" s="415">
        <f t="shared" si="90"/>
        <v>0</v>
      </c>
      <c r="G356" s="416">
        <f t="shared" si="90"/>
        <v>0</v>
      </c>
      <c r="H356" s="416">
        <f t="shared" si="90"/>
        <v>0</v>
      </c>
      <c r="I356" s="416">
        <f t="shared" si="90"/>
        <v>0</v>
      </c>
      <c r="J356" s="416">
        <f t="shared" si="90"/>
        <v>0</v>
      </c>
      <c r="K356" s="416">
        <f t="shared" si="90"/>
        <v>0</v>
      </c>
      <c r="L356" s="416">
        <f t="shared" si="90"/>
        <v>0</v>
      </c>
      <c r="M356" s="417">
        <f t="shared" si="90"/>
        <v>0</v>
      </c>
    </row>
    <row r="357" spans="1:13" s="209" customFormat="1" ht="12">
      <c r="A357" s="253"/>
      <c r="B357" s="163" t="s">
        <v>527</v>
      </c>
      <c r="C357" s="163"/>
      <c r="D357" s="187" t="s">
        <v>510</v>
      </c>
      <c r="E357" s="385">
        <f>SUM(E358:E359)</f>
        <v>1000</v>
      </c>
      <c r="F357" s="385">
        <f>SUM(F358:F359)</f>
        <v>0</v>
      </c>
      <c r="G357" s="418">
        <f aca="true" t="shared" si="91" ref="G357:M357">SUM(G358+G359)</f>
        <v>0</v>
      </c>
      <c r="H357" s="418">
        <f t="shared" si="91"/>
        <v>0</v>
      </c>
      <c r="I357" s="418">
        <f t="shared" si="91"/>
        <v>0</v>
      </c>
      <c r="J357" s="418">
        <f t="shared" si="91"/>
        <v>0</v>
      </c>
      <c r="K357" s="418">
        <f t="shared" si="91"/>
        <v>0</v>
      </c>
      <c r="L357" s="418">
        <f t="shared" si="91"/>
        <v>0</v>
      </c>
      <c r="M357" s="419">
        <f t="shared" si="91"/>
        <v>0</v>
      </c>
    </row>
    <row r="358" spans="1:13" s="227" customFormat="1" ht="11.25">
      <c r="A358" s="210"/>
      <c r="B358" s="229"/>
      <c r="C358" s="121" t="s">
        <v>374</v>
      </c>
      <c r="D358" s="188" t="s">
        <v>375</v>
      </c>
      <c r="E358" s="406">
        <v>670</v>
      </c>
      <c r="F358" s="406">
        <f>SUM(G358+M358)</f>
        <v>0</v>
      </c>
      <c r="G358" s="422">
        <v>0</v>
      </c>
      <c r="H358" s="422"/>
      <c r="I358" s="422"/>
      <c r="J358" s="422"/>
      <c r="K358" s="422"/>
      <c r="L358" s="422"/>
      <c r="M358" s="423"/>
    </row>
    <row r="359" spans="1:13" s="217" customFormat="1" ht="11.25">
      <c r="A359" s="224"/>
      <c r="B359" s="240"/>
      <c r="C359" s="215" t="s">
        <v>376</v>
      </c>
      <c r="D359" s="216" t="s">
        <v>377</v>
      </c>
      <c r="E359" s="406">
        <v>330</v>
      </c>
      <c r="F359" s="406">
        <f>SUM(G359+M359)</f>
        <v>0</v>
      </c>
      <c r="G359" s="407">
        <v>0</v>
      </c>
      <c r="H359" s="407"/>
      <c r="I359" s="407"/>
      <c r="J359" s="407"/>
      <c r="K359" s="407"/>
      <c r="L359" s="407"/>
      <c r="M359" s="408"/>
    </row>
    <row r="360" spans="1:13" s="209" customFormat="1" ht="24">
      <c r="A360" s="202" t="s">
        <v>265</v>
      </c>
      <c r="B360" s="203"/>
      <c r="C360" s="203"/>
      <c r="D360" s="252" t="s">
        <v>266</v>
      </c>
      <c r="E360" s="415">
        <f aca="true" t="shared" si="92" ref="E360:M360">SUM(E361)</f>
        <v>300</v>
      </c>
      <c r="F360" s="415">
        <f t="shared" si="92"/>
        <v>500</v>
      </c>
      <c r="G360" s="416">
        <f t="shared" si="92"/>
        <v>500</v>
      </c>
      <c r="H360" s="416">
        <f t="shared" si="92"/>
        <v>0</v>
      </c>
      <c r="I360" s="416">
        <f t="shared" si="92"/>
        <v>0</v>
      </c>
      <c r="J360" s="416">
        <f t="shared" si="92"/>
        <v>0</v>
      </c>
      <c r="K360" s="416">
        <f t="shared" si="92"/>
        <v>0</v>
      </c>
      <c r="L360" s="416">
        <f t="shared" si="92"/>
        <v>0</v>
      </c>
      <c r="M360" s="417">
        <f t="shared" si="92"/>
        <v>0</v>
      </c>
    </row>
    <row r="361" spans="1:13" s="209" customFormat="1" ht="12">
      <c r="A361" s="253"/>
      <c r="B361" s="163" t="s">
        <v>481</v>
      </c>
      <c r="C361" s="163"/>
      <c r="D361" s="187" t="s">
        <v>268</v>
      </c>
      <c r="E361" s="385">
        <f>SUM(E362:E363)</f>
        <v>300</v>
      </c>
      <c r="F361" s="385">
        <f>SUM(F362:F363)</f>
        <v>500</v>
      </c>
      <c r="G361" s="418">
        <f aca="true" t="shared" si="93" ref="G361:M361">SUM(G362+G363)</f>
        <v>500</v>
      </c>
      <c r="H361" s="418">
        <f t="shared" si="93"/>
        <v>0</v>
      </c>
      <c r="I361" s="418">
        <f t="shared" si="93"/>
        <v>0</v>
      </c>
      <c r="J361" s="418">
        <f t="shared" si="93"/>
        <v>0</v>
      </c>
      <c r="K361" s="418">
        <f t="shared" si="93"/>
        <v>0</v>
      </c>
      <c r="L361" s="418">
        <f t="shared" si="93"/>
        <v>0</v>
      </c>
      <c r="M361" s="419">
        <f t="shared" si="93"/>
        <v>0</v>
      </c>
    </row>
    <row r="362" spans="1:13" s="227" customFormat="1" ht="11.25">
      <c r="A362" s="210"/>
      <c r="B362" s="229"/>
      <c r="C362" s="121" t="s">
        <v>374</v>
      </c>
      <c r="D362" s="188" t="s">
        <v>375</v>
      </c>
      <c r="E362" s="406">
        <v>50</v>
      </c>
      <c r="F362" s="406">
        <f>SUM(G362+M362)</f>
        <v>200</v>
      </c>
      <c r="G362" s="422">
        <v>200</v>
      </c>
      <c r="H362" s="422"/>
      <c r="I362" s="422"/>
      <c r="J362" s="422"/>
      <c r="K362" s="422"/>
      <c r="L362" s="422"/>
      <c r="M362" s="423"/>
    </row>
    <row r="363" spans="1:13" s="217" customFormat="1" ht="11.25">
      <c r="A363" s="224"/>
      <c r="B363" s="240"/>
      <c r="C363" s="215" t="s">
        <v>376</v>
      </c>
      <c r="D363" s="216" t="s">
        <v>377</v>
      </c>
      <c r="E363" s="406">
        <v>250</v>
      </c>
      <c r="F363" s="406">
        <f>SUM(G363+M363)</f>
        <v>300</v>
      </c>
      <c r="G363" s="407">
        <v>300</v>
      </c>
      <c r="H363" s="407"/>
      <c r="I363" s="407"/>
      <c r="J363" s="407"/>
      <c r="K363" s="407"/>
      <c r="L363" s="407"/>
      <c r="M363" s="408"/>
    </row>
    <row r="364" spans="1:13" s="209" customFormat="1" ht="12">
      <c r="A364" s="202" t="s">
        <v>334</v>
      </c>
      <c r="B364" s="203"/>
      <c r="C364" s="203"/>
      <c r="D364" s="204" t="s">
        <v>335</v>
      </c>
      <c r="E364" s="415">
        <f aca="true" t="shared" si="94" ref="E364:M364">SUM(E365+E379+E381)</f>
        <v>1184497.3</v>
      </c>
      <c r="F364" s="415">
        <f t="shared" si="94"/>
        <v>1151000</v>
      </c>
      <c r="G364" s="449">
        <f t="shared" si="94"/>
        <v>1151000</v>
      </c>
      <c r="H364" s="449">
        <f t="shared" si="94"/>
        <v>20926</v>
      </c>
      <c r="I364" s="449">
        <f t="shared" si="94"/>
        <v>4111</v>
      </c>
      <c r="J364" s="449">
        <f t="shared" si="94"/>
        <v>0</v>
      </c>
      <c r="K364" s="449">
        <f t="shared" si="94"/>
        <v>0</v>
      </c>
      <c r="L364" s="449">
        <f t="shared" si="94"/>
        <v>0</v>
      </c>
      <c r="M364" s="521">
        <f t="shared" si="94"/>
        <v>0</v>
      </c>
    </row>
    <row r="365" spans="1:13" s="209" customFormat="1" ht="36">
      <c r="A365" s="205"/>
      <c r="B365" s="195" t="s">
        <v>338</v>
      </c>
      <c r="C365" s="195"/>
      <c r="D365" s="196" t="s">
        <v>339</v>
      </c>
      <c r="E365" s="385">
        <f>SUM(E366:E378)</f>
        <v>1129556.3</v>
      </c>
      <c r="F365" s="385">
        <f aca="true" t="shared" si="95" ref="F365:M365">SUM(F367:F378)</f>
        <v>1099000</v>
      </c>
      <c r="G365" s="418">
        <f t="shared" si="95"/>
        <v>1099000</v>
      </c>
      <c r="H365" s="418">
        <f t="shared" si="95"/>
        <v>20926</v>
      </c>
      <c r="I365" s="418">
        <f t="shared" si="95"/>
        <v>4111</v>
      </c>
      <c r="J365" s="418">
        <f t="shared" si="95"/>
        <v>0</v>
      </c>
      <c r="K365" s="418">
        <f t="shared" si="95"/>
        <v>0</v>
      </c>
      <c r="L365" s="418">
        <f t="shared" si="95"/>
        <v>0</v>
      </c>
      <c r="M365" s="419">
        <f t="shared" si="95"/>
        <v>0</v>
      </c>
    </row>
    <row r="366" spans="1:13" s="217" customFormat="1" ht="33.75">
      <c r="A366" s="224"/>
      <c r="B366" s="211"/>
      <c r="C366" s="121" t="s">
        <v>572</v>
      </c>
      <c r="D366" s="122" t="s">
        <v>600</v>
      </c>
      <c r="E366" s="406">
        <v>2956.3</v>
      </c>
      <c r="F366" s="406">
        <f aca="true" t="shared" si="96" ref="F366:F378">SUM(G366+M366)</f>
        <v>0</v>
      </c>
      <c r="G366" s="407">
        <v>0</v>
      </c>
      <c r="H366" s="407"/>
      <c r="I366" s="407"/>
      <c r="J366" s="407"/>
      <c r="K366" s="407"/>
      <c r="L366" s="407"/>
      <c r="M366" s="408"/>
    </row>
    <row r="367" spans="1:13" s="217" customFormat="1" ht="11.25">
      <c r="A367" s="206"/>
      <c r="B367" s="213"/>
      <c r="C367" s="215" t="s">
        <v>448</v>
      </c>
      <c r="D367" s="216" t="s">
        <v>147</v>
      </c>
      <c r="E367" s="406">
        <v>1092919</v>
      </c>
      <c r="F367" s="406">
        <f t="shared" si="96"/>
        <v>1066990</v>
      </c>
      <c r="G367" s="407">
        <v>1066990</v>
      </c>
      <c r="H367" s="407"/>
      <c r="I367" s="407"/>
      <c r="J367" s="407"/>
      <c r="K367" s="407"/>
      <c r="L367" s="407"/>
      <c r="M367" s="408"/>
    </row>
    <row r="368" spans="1:13" s="217" customFormat="1" ht="11.25">
      <c r="A368" s="224"/>
      <c r="B368" s="213"/>
      <c r="C368" s="215" t="s">
        <v>382</v>
      </c>
      <c r="D368" s="216" t="s">
        <v>383</v>
      </c>
      <c r="E368" s="406">
        <v>16935</v>
      </c>
      <c r="F368" s="406">
        <f t="shared" si="96"/>
        <v>19486</v>
      </c>
      <c r="G368" s="407">
        <f>SUM(H368)</f>
        <v>19486</v>
      </c>
      <c r="H368" s="407">
        <v>19486</v>
      </c>
      <c r="I368" s="407"/>
      <c r="J368" s="407"/>
      <c r="K368" s="407"/>
      <c r="L368" s="407"/>
      <c r="M368" s="408"/>
    </row>
    <row r="369" spans="1:13" s="217" customFormat="1" ht="11.25">
      <c r="A369" s="224"/>
      <c r="B369" s="213"/>
      <c r="C369" s="215" t="s">
        <v>384</v>
      </c>
      <c r="D369" s="216" t="s">
        <v>385</v>
      </c>
      <c r="E369" s="406">
        <v>1359</v>
      </c>
      <c r="F369" s="406">
        <f t="shared" si="96"/>
        <v>1440</v>
      </c>
      <c r="G369" s="407">
        <f>SUM(H369)</f>
        <v>1440</v>
      </c>
      <c r="H369" s="407">
        <v>1440</v>
      </c>
      <c r="I369" s="407"/>
      <c r="J369" s="407"/>
      <c r="K369" s="407"/>
      <c r="L369" s="407"/>
      <c r="M369" s="408"/>
    </row>
    <row r="370" spans="1:13" s="217" customFormat="1" ht="11.25">
      <c r="A370" s="224"/>
      <c r="B370" s="213"/>
      <c r="C370" s="215" t="s">
        <v>386</v>
      </c>
      <c r="D370" s="216" t="s">
        <v>387</v>
      </c>
      <c r="E370" s="406">
        <v>3180</v>
      </c>
      <c r="F370" s="406">
        <f t="shared" si="96"/>
        <v>3598</v>
      </c>
      <c r="G370" s="407">
        <f>SUM(I370)</f>
        <v>3598</v>
      </c>
      <c r="H370" s="407"/>
      <c r="I370" s="407">
        <v>3598</v>
      </c>
      <c r="J370" s="407"/>
      <c r="K370" s="407"/>
      <c r="L370" s="407"/>
      <c r="M370" s="408"/>
    </row>
    <row r="371" spans="1:13" s="217" customFormat="1" ht="11.25">
      <c r="A371" s="224"/>
      <c r="B371" s="213"/>
      <c r="C371" s="215" t="s">
        <v>388</v>
      </c>
      <c r="D371" s="216" t="s">
        <v>389</v>
      </c>
      <c r="E371" s="406">
        <v>449</v>
      </c>
      <c r="F371" s="406">
        <f t="shared" si="96"/>
        <v>513</v>
      </c>
      <c r="G371" s="407">
        <f>SUM(I371)</f>
        <v>513</v>
      </c>
      <c r="H371" s="407"/>
      <c r="I371" s="407">
        <v>513</v>
      </c>
      <c r="J371" s="407"/>
      <c r="K371" s="407"/>
      <c r="L371" s="407"/>
      <c r="M371" s="408"/>
    </row>
    <row r="372" spans="1:13" s="217" customFormat="1" ht="11.25">
      <c r="A372" s="206"/>
      <c r="B372" s="240"/>
      <c r="C372" s="215" t="s">
        <v>374</v>
      </c>
      <c r="D372" s="216" t="s">
        <v>375</v>
      </c>
      <c r="E372" s="406">
        <v>300</v>
      </c>
      <c r="F372" s="406">
        <f t="shared" si="96"/>
        <v>300</v>
      </c>
      <c r="G372" s="407">
        <v>300</v>
      </c>
      <c r="H372" s="407"/>
      <c r="I372" s="407"/>
      <c r="J372" s="407"/>
      <c r="K372" s="407"/>
      <c r="L372" s="407"/>
      <c r="M372" s="408"/>
    </row>
    <row r="373" spans="1:13" s="217" customFormat="1" ht="11.25">
      <c r="A373" s="206"/>
      <c r="B373" s="207"/>
      <c r="C373" s="215" t="s">
        <v>376</v>
      </c>
      <c r="D373" s="216" t="s">
        <v>377</v>
      </c>
      <c r="E373" s="406">
        <v>6553</v>
      </c>
      <c r="F373" s="406">
        <f t="shared" si="96"/>
        <v>3683</v>
      </c>
      <c r="G373" s="407">
        <v>3683</v>
      </c>
      <c r="H373" s="407"/>
      <c r="I373" s="407"/>
      <c r="J373" s="407"/>
      <c r="K373" s="407"/>
      <c r="L373" s="407"/>
      <c r="M373" s="408"/>
    </row>
    <row r="374" spans="1:13" s="217" customFormat="1" ht="11.25">
      <c r="A374" s="224"/>
      <c r="B374" s="207"/>
      <c r="C374" s="215" t="s">
        <v>403</v>
      </c>
      <c r="D374" s="216" t="s">
        <v>404</v>
      </c>
      <c r="E374" s="406">
        <v>100</v>
      </c>
      <c r="F374" s="406">
        <f t="shared" si="96"/>
        <v>25</v>
      </c>
      <c r="G374" s="407">
        <v>25</v>
      </c>
      <c r="H374" s="407"/>
      <c r="I374" s="407"/>
      <c r="J374" s="407"/>
      <c r="K374" s="407"/>
      <c r="L374" s="407"/>
      <c r="M374" s="408"/>
    </row>
    <row r="375" spans="1:13" s="217" customFormat="1" ht="22.5">
      <c r="A375" s="222"/>
      <c r="B375" s="207"/>
      <c r="C375" s="215" t="s">
        <v>390</v>
      </c>
      <c r="D375" s="219" t="s">
        <v>391</v>
      </c>
      <c r="E375" s="406">
        <v>805</v>
      </c>
      <c r="F375" s="406">
        <f t="shared" si="96"/>
        <v>845</v>
      </c>
      <c r="G375" s="407">
        <v>845</v>
      </c>
      <c r="H375" s="407"/>
      <c r="I375" s="407"/>
      <c r="J375" s="407"/>
      <c r="K375" s="407"/>
      <c r="L375" s="407"/>
      <c r="M375" s="408"/>
    </row>
    <row r="376" spans="1:13" s="217" customFormat="1" ht="22.5">
      <c r="A376" s="212"/>
      <c r="B376" s="213"/>
      <c r="C376" s="215" t="s">
        <v>487</v>
      </c>
      <c r="D376" s="219" t="s">
        <v>494</v>
      </c>
      <c r="E376" s="406">
        <v>0</v>
      </c>
      <c r="F376" s="406">
        <f t="shared" si="96"/>
        <v>220</v>
      </c>
      <c r="G376" s="407">
        <v>220</v>
      </c>
      <c r="H376" s="407"/>
      <c r="I376" s="407"/>
      <c r="J376" s="407"/>
      <c r="K376" s="407"/>
      <c r="L376" s="407"/>
      <c r="M376" s="408"/>
    </row>
    <row r="377" spans="1:13" s="217" customFormat="1" ht="22.5">
      <c r="A377" s="212"/>
      <c r="B377" s="213"/>
      <c r="C377" s="215" t="s">
        <v>488</v>
      </c>
      <c r="D377" s="219" t="s">
        <v>496</v>
      </c>
      <c r="E377" s="406">
        <v>1000</v>
      </c>
      <c r="F377" s="406">
        <f t="shared" si="96"/>
        <v>300</v>
      </c>
      <c r="G377" s="407">
        <v>300</v>
      </c>
      <c r="H377" s="407"/>
      <c r="I377" s="407"/>
      <c r="J377" s="407"/>
      <c r="K377" s="407"/>
      <c r="L377" s="407"/>
      <c r="M377" s="408"/>
    </row>
    <row r="378" spans="1:13" s="217" customFormat="1" ht="22.5">
      <c r="A378" s="212"/>
      <c r="B378" s="213"/>
      <c r="C378" s="215" t="s">
        <v>489</v>
      </c>
      <c r="D378" s="219" t="s">
        <v>495</v>
      </c>
      <c r="E378" s="406">
        <v>3000</v>
      </c>
      <c r="F378" s="406">
        <f t="shared" si="96"/>
        <v>1600</v>
      </c>
      <c r="G378" s="407">
        <v>1600</v>
      </c>
      <c r="H378" s="407"/>
      <c r="I378" s="407"/>
      <c r="J378" s="407"/>
      <c r="K378" s="407"/>
      <c r="L378" s="407"/>
      <c r="M378" s="408"/>
    </row>
    <row r="379" spans="1:13" s="209" customFormat="1" ht="60">
      <c r="A379" s="251"/>
      <c r="B379" s="163" t="s">
        <v>340</v>
      </c>
      <c r="C379" s="195"/>
      <c r="D379" s="196" t="s">
        <v>482</v>
      </c>
      <c r="E379" s="436">
        <f aca="true" t="shared" si="97" ref="E379:M379">SUM(E380)</f>
        <v>6000</v>
      </c>
      <c r="F379" s="436">
        <f t="shared" si="97"/>
        <v>7000</v>
      </c>
      <c r="G379" s="418">
        <f t="shared" si="97"/>
        <v>7000</v>
      </c>
      <c r="H379" s="418">
        <f t="shared" si="97"/>
        <v>0</v>
      </c>
      <c r="I379" s="418">
        <f t="shared" si="97"/>
        <v>0</v>
      </c>
      <c r="J379" s="418">
        <f t="shared" si="97"/>
        <v>0</v>
      </c>
      <c r="K379" s="418">
        <f t="shared" si="97"/>
        <v>0</v>
      </c>
      <c r="L379" s="418">
        <f t="shared" si="97"/>
        <v>0</v>
      </c>
      <c r="M379" s="419">
        <f t="shared" si="97"/>
        <v>0</v>
      </c>
    </row>
    <row r="380" spans="1:13" s="217" customFormat="1" ht="11.25">
      <c r="A380" s="206"/>
      <c r="B380" s="225"/>
      <c r="C380" s="215" t="s">
        <v>448</v>
      </c>
      <c r="D380" s="216" t="s">
        <v>147</v>
      </c>
      <c r="E380" s="406">
        <v>6000</v>
      </c>
      <c r="F380" s="406">
        <f>SUM(G380+M380)</f>
        <v>7000</v>
      </c>
      <c r="G380" s="407">
        <v>7000</v>
      </c>
      <c r="H380" s="407"/>
      <c r="I380" s="407"/>
      <c r="J380" s="407"/>
      <c r="K380" s="407"/>
      <c r="L380" s="407"/>
      <c r="M380" s="408"/>
    </row>
    <row r="381" spans="1:13" s="250" customFormat="1" ht="24">
      <c r="A381" s="247"/>
      <c r="B381" s="248" t="s">
        <v>342</v>
      </c>
      <c r="C381" s="248"/>
      <c r="D381" s="249" t="s">
        <v>343</v>
      </c>
      <c r="E381" s="403">
        <f aca="true" t="shared" si="98" ref="E381:M381">SUM(E382)</f>
        <v>48941</v>
      </c>
      <c r="F381" s="403">
        <f t="shared" si="98"/>
        <v>45000</v>
      </c>
      <c r="G381" s="404">
        <f t="shared" si="98"/>
        <v>45000</v>
      </c>
      <c r="H381" s="404">
        <f t="shared" si="98"/>
        <v>0</v>
      </c>
      <c r="I381" s="404">
        <f t="shared" si="98"/>
        <v>0</v>
      </c>
      <c r="J381" s="404">
        <f t="shared" si="98"/>
        <v>0</v>
      </c>
      <c r="K381" s="404">
        <f t="shared" si="98"/>
        <v>0</v>
      </c>
      <c r="L381" s="404">
        <f t="shared" si="98"/>
        <v>0</v>
      </c>
      <c r="M381" s="405">
        <f t="shared" si="98"/>
        <v>0</v>
      </c>
    </row>
    <row r="382" spans="1:13" s="217" customFormat="1" ht="12" thickBot="1">
      <c r="A382" s="224"/>
      <c r="B382" s="213"/>
      <c r="C382" s="242" t="s">
        <v>448</v>
      </c>
      <c r="D382" s="246" t="s">
        <v>147</v>
      </c>
      <c r="E382" s="428">
        <v>48941</v>
      </c>
      <c r="F382" s="428">
        <f>SUM(G382+M382)</f>
        <v>45000</v>
      </c>
      <c r="G382" s="447">
        <v>45000</v>
      </c>
      <c r="H382" s="447"/>
      <c r="I382" s="447"/>
      <c r="J382" s="447"/>
      <c r="K382" s="447"/>
      <c r="L382" s="447"/>
      <c r="M382" s="448"/>
    </row>
    <row r="383" spans="1:13" s="227" customFormat="1" ht="13.5" thickBot="1">
      <c r="A383" s="524" t="s">
        <v>507</v>
      </c>
      <c r="B383" s="547"/>
      <c r="C383" s="547"/>
      <c r="D383" s="548"/>
      <c r="E383" s="437">
        <f aca="true" t="shared" si="99" ref="E383:M383">SUM(E8+E325)</f>
        <v>8159490.57</v>
      </c>
      <c r="F383" s="437">
        <f t="shared" si="99"/>
        <v>9245591</v>
      </c>
      <c r="G383" s="438">
        <f t="shared" si="99"/>
        <v>6775085</v>
      </c>
      <c r="H383" s="438">
        <f t="shared" si="99"/>
        <v>2877083.71</v>
      </c>
      <c r="I383" s="438">
        <f t="shared" si="99"/>
        <v>582570.94</v>
      </c>
      <c r="J383" s="438">
        <f t="shared" si="99"/>
        <v>179605</v>
      </c>
      <c r="K383" s="438">
        <f t="shared" si="99"/>
        <v>150000</v>
      </c>
      <c r="L383" s="438">
        <f t="shared" si="99"/>
        <v>0</v>
      </c>
      <c r="M383" s="439">
        <f t="shared" si="99"/>
        <v>2470506</v>
      </c>
    </row>
  </sheetData>
  <mergeCells count="12">
    <mergeCell ref="G5:G6"/>
    <mergeCell ref="M5:M6"/>
    <mergeCell ref="E4:E6"/>
    <mergeCell ref="C4:C6"/>
    <mergeCell ref="A383:D383"/>
    <mergeCell ref="A1:M1"/>
    <mergeCell ref="F4:F6"/>
    <mergeCell ref="A4:A6"/>
    <mergeCell ref="D4:D6"/>
    <mergeCell ref="B4:B6"/>
    <mergeCell ref="G4:M4"/>
    <mergeCell ref="H5:L5"/>
  </mergeCells>
  <printOptions horizontalCentered="1"/>
  <pageMargins left="0.1968503937007874" right="0.1968503937007874" top="1.1023622047244095" bottom="0.3937007874015748" header="0.5118110236220472" footer="0.5118110236220472"/>
  <pageSetup horizontalDpi="300" verticalDpi="300" orientation="landscape" paperSize="9" r:id="rId1"/>
  <headerFooter alignWithMargins="0">
    <oddHeader>&amp;R&amp;"Arial CE,Kursywa"&amp;8Załącznik nr &amp;A
do uchwały Rady Gminy
nr XVI/84/2007 z dnia 21.12.2007 r.</oddHeader>
  </headerFooter>
  <rowBreaks count="5" manualBreakCount="5">
    <brk id="22" max="255" man="1"/>
    <brk id="144" max="255" man="1"/>
    <brk id="304" max="255" man="1"/>
    <brk id="335" max="255" man="1"/>
    <brk id="36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C10">
      <selection activeCell="E10" sqref="E10"/>
    </sheetView>
  </sheetViews>
  <sheetFormatPr defaultColWidth="9.00390625" defaultRowHeight="12.75"/>
  <cols>
    <col min="1" max="1" width="4.625" style="2" customWidth="1"/>
    <col min="2" max="2" width="5.625" style="2" customWidth="1"/>
    <col min="3" max="3" width="6.25390625" style="2" customWidth="1"/>
    <col min="4" max="4" width="4.875" style="2" customWidth="1"/>
    <col min="5" max="5" width="18.00390625" style="2" customWidth="1"/>
    <col min="6" max="7" width="10.00390625" style="2" bestFit="1" customWidth="1"/>
    <col min="8" max="8" width="8.875" style="2" customWidth="1"/>
    <col min="9" max="9" width="9.125" style="2" customWidth="1"/>
    <col min="10" max="10" width="9.00390625" style="2" customWidth="1"/>
    <col min="11" max="11" width="11.625" style="2" customWidth="1"/>
    <col min="12" max="12" width="9.875" style="2" customWidth="1"/>
    <col min="13" max="13" width="8.375" style="2" customWidth="1"/>
    <col min="14" max="14" width="22.125" style="2" customWidth="1"/>
    <col min="15" max="16384" width="9.125" style="2" customWidth="1"/>
  </cols>
  <sheetData>
    <row r="1" spans="1:14" ht="18">
      <c r="A1" s="564" t="s">
        <v>613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</row>
    <row r="2" spans="1:14" ht="10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0" t="s">
        <v>47</v>
      </c>
    </row>
    <row r="3" spans="1:14" s="474" customFormat="1" ht="19.5" customHeight="1">
      <c r="A3" s="565" t="s">
        <v>68</v>
      </c>
      <c r="B3" s="565" t="s">
        <v>2</v>
      </c>
      <c r="C3" s="565" t="s">
        <v>46</v>
      </c>
      <c r="D3" s="557" t="s">
        <v>127</v>
      </c>
      <c r="E3" s="560" t="s">
        <v>120</v>
      </c>
      <c r="F3" s="560" t="s">
        <v>123</v>
      </c>
      <c r="G3" s="560" t="s">
        <v>79</v>
      </c>
      <c r="H3" s="560"/>
      <c r="I3" s="560"/>
      <c r="J3" s="560"/>
      <c r="K3" s="560"/>
      <c r="L3" s="560"/>
      <c r="M3" s="560"/>
      <c r="N3" s="560" t="s">
        <v>126</v>
      </c>
    </row>
    <row r="4" spans="1:14" s="474" customFormat="1" ht="19.5" customHeight="1">
      <c r="A4" s="565"/>
      <c r="B4" s="565"/>
      <c r="C4" s="565"/>
      <c r="D4" s="558"/>
      <c r="E4" s="560"/>
      <c r="F4" s="560"/>
      <c r="G4" s="560" t="s">
        <v>612</v>
      </c>
      <c r="H4" s="560" t="s">
        <v>19</v>
      </c>
      <c r="I4" s="560"/>
      <c r="J4" s="560"/>
      <c r="K4" s="560"/>
      <c r="L4" s="560" t="s">
        <v>67</v>
      </c>
      <c r="M4" s="560" t="s">
        <v>523</v>
      </c>
      <c r="N4" s="560"/>
    </row>
    <row r="5" spans="1:14" s="474" customFormat="1" ht="29.25" customHeight="1">
      <c r="A5" s="565"/>
      <c r="B5" s="565"/>
      <c r="C5" s="565"/>
      <c r="D5" s="558"/>
      <c r="E5" s="560"/>
      <c r="F5" s="560"/>
      <c r="G5" s="560"/>
      <c r="H5" s="560" t="s">
        <v>124</v>
      </c>
      <c r="I5" s="560" t="s">
        <v>118</v>
      </c>
      <c r="J5" s="560" t="s">
        <v>72</v>
      </c>
      <c r="K5" s="560" t="s">
        <v>119</v>
      </c>
      <c r="L5" s="560"/>
      <c r="M5" s="560"/>
      <c r="N5" s="560"/>
    </row>
    <row r="6" spans="1:14" s="474" customFormat="1" ht="19.5" customHeight="1">
      <c r="A6" s="565"/>
      <c r="B6" s="565"/>
      <c r="C6" s="565"/>
      <c r="D6" s="558"/>
      <c r="E6" s="560"/>
      <c r="F6" s="560"/>
      <c r="G6" s="560"/>
      <c r="H6" s="560"/>
      <c r="I6" s="560"/>
      <c r="J6" s="560"/>
      <c r="K6" s="560"/>
      <c r="L6" s="560"/>
      <c r="M6" s="560"/>
      <c r="N6" s="560"/>
    </row>
    <row r="7" spans="1:14" s="474" customFormat="1" ht="19.5" customHeight="1">
      <c r="A7" s="565"/>
      <c r="B7" s="565"/>
      <c r="C7" s="565"/>
      <c r="D7" s="559"/>
      <c r="E7" s="560"/>
      <c r="F7" s="560"/>
      <c r="G7" s="560"/>
      <c r="H7" s="560"/>
      <c r="I7" s="560"/>
      <c r="J7" s="560"/>
      <c r="K7" s="560"/>
      <c r="L7" s="560"/>
      <c r="M7" s="560"/>
      <c r="N7" s="560"/>
    </row>
    <row r="8" spans="1:14" ht="7.5" customHeight="1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20">
        <v>12</v>
      </c>
      <c r="M8" s="20">
        <v>13</v>
      </c>
      <c r="N8" s="20">
        <v>14</v>
      </c>
    </row>
    <row r="9" spans="1:14" s="472" customFormat="1" ht="101.25">
      <c r="A9" s="467" t="s">
        <v>13</v>
      </c>
      <c r="B9" s="468" t="s">
        <v>210</v>
      </c>
      <c r="C9" s="468" t="s">
        <v>563</v>
      </c>
      <c r="D9" s="469" t="s">
        <v>512</v>
      </c>
      <c r="E9" s="284" t="s">
        <v>658</v>
      </c>
      <c r="F9" s="413">
        <v>300000</v>
      </c>
      <c r="G9" s="413">
        <v>12000</v>
      </c>
      <c r="H9" s="413">
        <v>12000</v>
      </c>
      <c r="I9" s="470">
        <v>0</v>
      </c>
      <c r="J9" s="471" t="s">
        <v>611</v>
      </c>
      <c r="K9" s="413"/>
      <c r="L9" s="413">
        <v>288000</v>
      </c>
      <c r="M9" s="470">
        <v>0</v>
      </c>
      <c r="N9" s="284" t="s">
        <v>614</v>
      </c>
    </row>
    <row r="10" spans="1:14" s="472" customFormat="1" ht="78.75">
      <c r="A10" s="467" t="s">
        <v>14</v>
      </c>
      <c r="B10" s="468" t="s">
        <v>210</v>
      </c>
      <c r="C10" s="468" t="s">
        <v>563</v>
      </c>
      <c r="D10" s="469" t="s">
        <v>512</v>
      </c>
      <c r="E10" s="284" t="s">
        <v>659</v>
      </c>
      <c r="F10" s="413">
        <v>150000</v>
      </c>
      <c r="G10" s="413">
        <v>50000</v>
      </c>
      <c r="H10" s="413">
        <v>12500</v>
      </c>
      <c r="I10" s="470">
        <v>0</v>
      </c>
      <c r="J10" s="471" t="s">
        <v>611</v>
      </c>
      <c r="K10" s="413">
        <v>37500</v>
      </c>
      <c r="L10" s="413">
        <v>100000</v>
      </c>
      <c r="M10" s="470">
        <v>0</v>
      </c>
      <c r="N10" s="284" t="s">
        <v>615</v>
      </c>
    </row>
    <row r="11" spans="1:14" s="472" customFormat="1" ht="90">
      <c r="A11" s="467" t="s">
        <v>15</v>
      </c>
      <c r="B11" s="468" t="s">
        <v>210</v>
      </c>
      <c r="C11" s="468" t="s">
        <v>563</v>
      </c>
      <c r="D11" s="469" t="s">
        <v>512</v>
      </c>
      <c r="E11" s="284" t="s">
        <v>616</v>
      </c>
      <c r="F11" s="413">
        <v>2134840</v>
      </c>
      <c r="G11" s="413">
        <v>1240666</v>
      </c>
      <c r="H11" s="413">
        <v>315166</v>
      </c>
      <c r="I11" s="470"/>
      <c r="J11" s="471" t="s">
        <v>617</v>
      </c>
      <c r="K11" s="413">
        <v>920500</v>
      </c>
      <c r="L11" s="413">
        <v>831334</v>
      </c>
      <c r="M11" s="470">
        <v>0</v>
      </c>
      <c r="N11" s="284" t="s">
        <v>618</v>
      </c>
    </row>
    <row r="12" spans="1:14" s="472" customFormat="1" ht="67.5">
      <c r="A12" s="467" t="s">
        <v>1</v>
      </c>
      <c r="B12" s="468" t="s">
        <v>318</v>
      </c>
      <c r="C12" s="468" t="s">
        <v>440</v>
      </c>
      <c r="D12" s="469" t="s">
        <v>619</v>
      </c>
      <c r="E12" s="284" t="s">
        <v>620</v>
      </c>
      <c r="F12" s="413">
        <v>2039840</v>
      </c>
      <c r="G12" s="413">
        <v>887840</v>
      </c>
      <c r="H12" s="413">
        <v>287840</v>
      </c>
      <c r="I12" s="470"/>
      <c r="J12" s="471" t="s">
        <v>125</v>
      </c>
      <c r="K12" s="413">
        <v>600000</v>
      </c>
      <c r="L12" s="413">
        <v>1152000</v>
      </c>
      <c r="M12" s="470">
        <v>0</v>
      </c>
      <c r="N12" s="284" t="s">
        <v>621</v>
      </c>
    </row>
    <row r="13" spans="1:14" s="472" customFormat="1" ht="90">
      <c r="A13" s="467" t="s">
        <v>20</v>
      </c>
      <c r="B13" s="468" t="s">
        <v>459</v>
      </c>
      <c r="C13" s="468" t="s">
        <v>464</v>
      </c>
      <c r="D13" s="469" t="s">
        <v>604</v>
      </c>
      <c r="E13" s="284" t="s">
        <v>622</v>
      </c>
      <c r="F13" s="413">
        <v>498000</v>
      </c>
      <c r="G13" s="413">
        <v>100000</v>
      </c>
      <c r="H13" s="413">
        <v>100000</v>
      </c>
      <c r="I13" s="470"/>
      <c r="J13" s="471" t="s">
        <v>125</v>
      </c>
      <c r="K13" s="413"/>
      <c r="L13" s="413">
        <v>125000</v>
      </c>
      <c r="M13" s="413">
        <v>148000</v>
      </c>
      <c r="N13" s="284" t="s">
        <v>623</v>
      </c>
    </row>
    <row r="14" spans="1:14" s="472" customFormat="1" ht="11.25" hidden="1">
      <c r="A14" s="467"/>
      <c r="B14" s="468"/>
      <c r="C14" s="468"/>
      <c r="D14" s="473"/>
      <c r="E14" s="284"/>
      <c r="F14" s="470"/>
      <c r="G14" s="470"/>
      <c r="H14" s="470"/>
      <c r="I14" s="470"/>
      <c r="J14" s="471"/>
      <c r="K14" s="413"/>
      <c r="L14" s="470"/>
      <c r="M14" s="470"/>
      <c r="N14" s="284"/>
    </row>
    <row r="15" spans="1:14" s="328" customFormat="1" ht="22.5" customHeight="1">
      <c r="A15" s="561" t="s">
        <v>121</v>
      </c>
      <c r="B15" s="562"/>
      <c r="C15" s="562"/>
      <c r="D15" s="562"/>
      <c r="E15" s="563"/>
      <c r="F15" s="476">
        <f>SUM(F9:F13)</f>
        <v>5122680</v>
      </c>
      <c r="G15" s="476">
        <f>SUM(G9:G13)</f>
        <v>2290506</v>
      </c>
      <c r="H15" s="476">
        <f>SUM(H9:H13)</f>
        <v>727506</v>
      </c>
      <c r="I15" s="476">
        <f>SUM(I9:I13)</f>
        <v>0</v>
      </c>
      <c r="J15" s="476">
        <v>5000</v>
      </c>
      <c r="K15" s="476">
        <f>SUM(K9:K13)</f>
        <v>1558000</v>
      </c>
      <c r="L15" s="476">
        <f>SUM(L9:L13)</f>
        <v>2496334</v>
      </c>
      <c r="M15" s="476">
        <f>SUM(M9:M13)</f>
        <v>148000</v>
      </c>
      <c r="N15" s="327" t="s">
        <v>53</v>
      </c>
    </row>
    <row r="17" ht="12.75">
      <c r="A17" s="2" t="s">
        <v>76</v>
      </c>
    </row>
    <row r="18" ht="12.75">
      <c r="A18" s="2" t="s">
        <v>73</v>
      </c>
    </row>
    <row r="19" ht="12.75">
      <c r="A19" s="2" t="s">
        <v>74</v>
      </c>
    </row>
    <row r="20" ht="12.75">
      <c r="A20" s="2" t="s">
        <v>75</v>
      </c>
    </row>
    <row r="25" ht="14.25">
      <c r="A25" s="43" t="s">
        <v>128</v>
      </c>
    </row>
  </sheetData>
  <mergeCells count="18">
    <mergeCell ref="A15:E15"/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D3:D7"/>
    <mergeCell ref="M4:M7"/>
    <mergeCell ref="L4:L7"/>
    <mergeCell ref="H4:K4"/>
    <mergeCell ref="H5:H7"/>
    <mergeCell ref="I5:I7"/>
    <mergeCell ref="J5:J7"/>
    <mergeCell ref="K5:K7"/>
  </mergeCells>
  <printOptions horizontalCentered="1"/>
  <pageMargins left="0.5118110236220472" right="0.3937007874015748" top="0.984251968503937" bottom="0.3937007874015748" header="0.5118110236220472" footer="0.5118110236220472"/>
  <pageSetup horizontalDpi="300" verticalDpi="300" orientation="landscape" paperSize="9" r:id="rId1"/>
  <headerFooter alignWithMargins="0">
    <oddHeader>&amp;R&amp;"Arial CE,Kursywa"&amp;8Załącznik nr &amp;A
do uchwały Rady Gminy
nr XVI/84/2007 z dnia 21.12.2007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H12" sqref="H12"/>
    </sheetView>
  </sheetViews>
  <sheetFormatPr defaultColWidth="9.00390625" defaultRowHeight="12.75"/>
  <cols>
    <col min="1" max="1" width="3.875" style="2" customWidth="1"/>
    <col min="2" max="2" width="4.875" style="2" customWidth="1"/>
    <col min="3" max="3" width="6.625" style="2" customWidth="1"/>
    <col min="4" max="4" width="6.25390625" style="2" customWidth="1"/>
    <col min="5" max="5" width="20.25390625" style="2" customWidth="1"/>
    <col min="6" max="6" width="12.00390625" style="2" customWidth="1"/>
    <col min="7" max="7" width="12.75390625" style="2" customWidth="1"/>
    <col min="8" max="9" width="10.125" style="2" customWidth="1"/>
    <col min="10" max="10" width="13.125" style="2" customWidth="1"/>
    <col min="11" max="11" width="14.375" style="2" customWidth="1"/>
    <col min="12" max="12" width="16.75390625" style="2" customWidth="1"/>
    <col min="13" max="16384" width="9.125" style="2" customWidth="1"/>
  </cols>
  <sheetData>
    <row r="1" spans="1:12" ht="18">
      <c r="A1" s="564" t="s">
        <v>607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</row>
    <row r="2" spans="1:12" ht="10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0" t="s">
        <v>47</v>
      </c>
    </row>
    <row r="3" spans="1:12" s="281" customFormat="1" ht="19.5" customHeight="1">
      <c r="A3" s="567" t="s">
        <v>68</v>
      </c>
      <c r="B3" s="567" t="s">
        <v>2</v>
      </c>
      <c r="C3" s="567" t="s">
        <v>46</v>
      </c>
      <c r="D3" s="568" t="s">
        <v>127</v>
      </c>
      <c r="E3" s="566" t="s">
        <v>129</v>
      </c>
      <c r="F3" s="566" t="s">
        <v>123</v>
      </c>
      <c r="G3" s="566" t="s">
        <v>79</v>
      </c>
      <c r="H3" s="566"/>
      <c r="I3" s="566"/>
      <c r="J3" s="566"/>
      <c r="K3" s="566"/>
      <c r="L3" s="566" t="s">
        <v>126</v>
      </c>
    </row>
    <row r="4" spans="1:12" s="281" customFormat="1" ht="19.5" customHeight="1">
      <c r="A4" s="567"/>
      <c r="B4" s="567"/>
      <c r="C4" s="567"/>
      <c r="D4" s="569"/>
      <c r="E4" s="566"/>
      <c r="F4" s="566"/>
      <c r="G4" s="566" t="s">
        <v>612</v>
      </c>
      <c r="H4" s="566" t="s">
        <v>19</v>
      </c>
      <c r="I4" s="566"/>
      <c r="J4" s="566"/>
      <c r="K4" s="566"/>
      <c r="L4" s="566"/>
    </row>
    <row r="5" spans="1:12" s="281" customFormat="1" ht="29.25" customHeight="1">
      <c r="A5" s="567"/>
      <c r="B5" s="567"/>
      <c r="C5" s="567"/>
      <c r="D5" s="569"/>
      <c r="E5" s="566"/>
      <c r="F5" s="566"/>
      <c r="G5" s="566"/>
      <c r="H5" s="566" t="s">
        <v>124</v>
      </c>
      <c r="I5" s="566" t="s">
        <v>118</v>
      </c>
      <c r="J5" s="566" t="s">
        <v>130</v>
      </c>
      <c r="K5" s="566" t="s">
        <v>119</v>
      </c>
      <c r="L5" s="566"/>
    </row>
    <row r="6" spans="1:12" s="281" customFormat="1" ht="19.5" customHeight="1">
      <c r="A6" s="567"/>
      <c r="B6" s="567"/>
      <c r="C6" s="567"/>
      <c r="D6" s="569"/>
      <c r="E6" s="566"/>
      <c r="F6" s="566"/>
      <c r="G6" s="566"/>
      <c r="H6" s="566"/>
      <c r="I6" s="566"/>
      <c r="J6" s="566"/>
      <c r="K6" s="566"/>
      <c r="L6" s="566"/>
    </row>
    <row r="7" spans="1:12" s="281" customFormat="1" ht="19.5" customHeight="1">
      <c r="A7" s="567"/>
      <c r="B7" s="567"/>
      <c r="C7" s="567"/>
      <c r="D7" s="570"/>
      <c r="E7" s="566"/>
      <c r="F7" s="566"/>
      <c r="G7" s="566"/>
      <c r="H7" s="566"/>
      <c r="I7" s="566"/>
      <c r="J7" s="566"/>
      <c r="K7" s="566"/>
      <c r="L7" s="566"/>
    </row>
    <row r="8" spans="1:12" ht="7.5" customHeight="1">
      <c r="A8" s="20">
        <v>1</v>
      </c>
      <c r="B8" s="20">
        <v>2</v>
      </c>
      <c r="C8" s="20">
        <v>3</v>
      </c>
      <c r="D8" s="20">
        <v>4</v>
      </c>
      <c r="E8" s="285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285">
        <v>12</v>
      </c>
    </row>
    <row r="9" spans="1:12" ht="48">
      <c r="A9" s="375" t="s">
        <v>13</v>
      </c>
      <c r="B9" s="477">
        <v>700</v>
      </c>
      <c r="C9" s="477">
        <v>70005</v>
      </c>
      <c r="D9" s="478">
        <v>6060</v>
      </c>
      <c r="E9" s="479" t="s">
        <v>608</v>
      </c>
      <c r="F9" s="480">
        <f>SUM(G9)</f>
        <v>100000</v>
      </c>
      <c r="G9" s="481">
        <v>100000</v>
      </c>
      <c r="H9" s="481">
        <v>100000</v>
      </c>
      <c r="I9" s="477"/>
      <c r="J9" s="323" t="s">
        <v>125</v>
      </c>
      <c r="K9" s="478"/>
      <c r="L9" s="283" t="s">
        <v>513</v>
      </c>
    </row>
    <row r="10" spans="1:12" ht="48">
      <c r="A10" s="375" t="s">
        <v>14</v>
      </c>
      <c r="B10" s="477">
        <v>750</v>
      </c>
      <c r="C10" s="477">
        <v>75023</v>
      </c>
      <c r="D10" s="478">
        <v>6060</v>
      </c>
      <c r="E10" s="479" t="s">
        <v>529</v>
      </c>
      <c r="F10" s="480">
        <f>SUM(G10)</f>
        <v>40000</v>
      </c>
      <c r="G10" s="481">
        <v>40000</v>
      </c>
      <c r="H10" s="481">
        <v>40000</v>
      </c>
      <c r="I10" s="477"/>
      <c r="J10" s="323" t="s">
        <v>125</v>
      </c>
      <c r="K10" s="478"/>
      <c r="L10" s="283" t="s">
        <v>513</v>
      </c>
    </row>
    <row r="11" spans="1:12" ht="48">
      <c r="A11" s="375" t="s">
        <v>15</v>
      </c>
      <c r="B11" s="477">
        <v>754</v>
      </c>
      <c r="C11" s="477">
        <v>75412</v>
      </c>
      <c r="D11" s="478">
        <v>6060</v>
      </c>
      <c r="E11" s="282" t="s">
        <v>609</v>
      </c>
      <c r="F11" s="480">
        <f>SUM(G11)</f>
        <v>10000</v>
      </c>
      <c r="G11" s="481">
        <v>10000</v>
      </c>
      <c r="H11" s="481">
        <v>10000</v>
      </c>
      <c r="I11" s="477"/>
      <c r="J11" s="323" t="s">
        <v>125</v>
      </c>
      <c r="K11" s="478"/>
      <c r="L11" s="283" t="s">
        <v>513</v>
      </c>
    </row>
    <row r="12" spans="1:12" ht="48">
      <c r="A12" s="375" t="s">
        <v>1</v>
      </c>
      <c r="B12" s="477">
        <v>900</v>
      </c>
      <c r="C12" s="477">
        <v>90001</v>
      </c>
      <c r="D12" s="478">
        <v>6050</v>
      </c>
      <c r="E12" s="282" t="s">
        <v>610</v>
      </c>
      <c r="F12" s="480">
        <f>SUM(G12)</f>
        <v>30000</v>
      </c>
      <c r="G12" s="481">
        <v>30000</v>
      </c>
      <c r="H12" s="481">
        <v>30000</v>
      </c>
      <c r="I12" s="477"/>
      <c r="J12" s="323" t="s">
        <v>125</v>
      </c>
      <c r="K12" s="478"/>
      <c r="L12" s="283" t="s">
        <v>513</v>
      </c>
    </row>
    <row r="13" spans="1:12" ht="22.5" customHeight="1">
      <c r="A13" s="561" t="s">
        <v>121</v>
      </c>
      <c r="B13" s="562"/>
      <c r="C13" s="562"/>
      <c r="D13" s="562"/>
      <c r="E13" s="563"/>
      <c r="F13" s="475">
        <f>SUM(F9:F12)</f>
        <v>180000</v>
      </c>
      <c r="G13" s="475">
        <f>SUM(G9:G12)</f>
        <v>180000</v>
      </c>
      <c r="H13" s="475">
        <f>SUM(H9:H12)</f>
        <v>180000</v>
      </c>
      <c r="I13" s="475">
        <f>SUM(I9:I10)</f>
        <v>0</v>
      </c>
      <c r="J13" s="475">
        <v>0</v>
      </c>
      <c r="K13" s="475">
        <f>SUM(K9:K10)</f>
        <v>0</v>
      </c>
      <c r="L13" s="322" t="s">
        <v>53</v>
      </c>
    </row>
    <row r="15" ht="12.75">
      <c r="A15" s="2" t="s">
        <v>76</v>
      </c>
    </row>
    <row r="16" ht="12.75">
      <c r="A16" s="2" t="s">
        <v>73</v>
      </c>
    </row>
    <row r="17" ht="12.75">
      <c r="A17" s="2" t="s">
        <v>74</v>
      </c>
    </row>
    <row r="18" ht="12.75">
      <c r="A18" s="2" t="s">
        <v>75</v>
      </c>
    </row>
    <row r="20" ht="14.25">
      <c r="A20" s="43" t="s">
        <v>128</v>
      </c>
    </row>
  </sheetData>
  <mergeCells count="16"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F3:F7"/>
    <mergeCell ref="H4:K4"/>
    <mergeCell ref="H5:H7"/>
    <mergeCell ref="I5:I7"/>
    <mergeCell ref="J5:J7"/>
    <mergeCell ref="K5:K7"/>
  </mergeCells>
  <printOptions horizontalCentered="1"/>
  <pageMargins left="0.5118110236220472" right="0.3937007874015748" top="0.984251968503937" bottom="0.5905511811023623" header="0.5118110236220472" footer="0.5118110236220472"/>
  <pageSetup horizontalDpi="300" verticalDpi="300" orientation="landscape" paperSize="9" r:id="rId1"/>
  <headerFooter alignWithMargins="0">
    <oddHeader>&amp;R&amp;"Arial CE,Kursywa"&amp;8Załącznik nr &amp;A
do uchwały Rady Gminy
nr XVI/84/2007 z dnia 21.12.2007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68"/>
  <sheetViews>
    <sheetView workbookViewId="0" topLeftCell="C1">
      <selection activeCell="C23" sqref="C23:Q23"/>
    </sheetView>
  </sheetViews>
  <sheetFormatPr defaultColWidth="9.00390625" defaultRowHeight="12.75"/>
  <cols>
    <col min="1" max="1" width="3.625" style="13" bestFit="1" customWidth="1"/>
    <col min="2" max="2" width="19.875" style="13" customWidth="1"/>
    <col min="3" max="3" width="11.25390625" style="13" customWidth="1"/>
    <col min="4" max="4" width="10.125" style="13" customWidth="1"/>
    <col min="5" max="5" width="10.875" style="13" customWidth="1"/>
    <col min="6" max="6" width="8.875" style="13" customWidth="1"/>
    <col min="7" max="7" width="7.75390625" style="13" customWidth="1"/>
    <col min="8" max="8" width="8.125" style="13" customWidth="1"/>
    <col min="9" max="9" width="7.625" style="13" customWidth="1"/>
    <col min="10" max="10" width="6.625" style="13" customWidth="1"/>
    <col min="11" max="11" width="6.75390625" style="13" customWidth="1"/>
    <col min="12" max="12" width="8.125" style="13" customWidth="1"/>
    <col min="13" max="13" width="10.25390625" style="13" customWidth="1"/>
    <col min="14" max="14" width="9.625" style="13" customWidth="1"/>
    <col min="15" max="15" width="7.375" style="13" customWidth="1"/>
    <col min="16" max="16" width="6.75390625" style="13" customWidth="1"/>
    <col min="17" max="17" width="8.25390625" style="13" customWidth="1"/>
    <col min="18" max="16384" width="10.25390625" style="13" customWidth="1"/>
  </cols>
  <sheetData>
    <row r="1" spans="1:17" ht="11.25">
      <c r="A1" s="594" t="s">
        <v>627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594"/>
    </row>
    <row r="2" ht="15.75" customHeight="1"/>
    <row r="3" spans="1:17" ht="11.25">
      <c r="A3" s="603" t="s">
        <v>132</v>
      </c>
      <c r="B3" s="603" t="s">
        <v>80</v>
      </c>
      <c r="C3" s="602" t="s">
        <v>81</v>
      </c>
      <c r="D3" s="602" t="s">
        <v>626</v>
      </c>
      <c r="E3" s="602" t="s">
        <v>514</v>
      </c>
      <c r="F3" s="601" t="s">
        <v>6</v>
      </c>
      <c r="G3" s="601"/>
      <c r="H3" s="601" t="s">
        <v>79</v>
      </c>
      <c r="I3" s="601"/>
      <c r="J3" s="601"/>
      <c r="K3" s="601"/>
      <c r="L3" s="601"/>
      <c r="M3" s="601"/>
      <c r="N3" s="601"/>
      <c r="O3" s="601"/>
      <c r="P3" s="601"/>
      <c r="Q3" s="601"/>
    </row>
    <row r="4" spans="1:17" ht="11.25">
      <c r="A4" s="603"/>
      <c r="B4" s="603"/>
      <c r="C4" s="602"/>
      <c r="D4" s="602"/>
      <c r="E4" s="602"/>
      <c r="F4" s="595" t="s">
        <v>515</v>
      </c>
      <c r="G4" s="595" t="s">
        <v>82</v>
      </c>
      <c r="H4" s="601" t="s">
        <v>66</v>
      </c>
      <c r="I4" s="601"/>
      <c r="J4" s="601"/>
      <c r="K4" s="601"/>
      <c r="L4" s="601"/>
      <c r="M4" s="601"/>
      <c r="N4" s="601"/>
      <c r="O4" s="601"/>
      <c r="P4" s="601"/>
      <c r="Q4" s="601"/>
    </row>
    <row r="5" spans="1:17" ht="11.25">
      <c r="A5" s="603"/>
      <c r="B5" s="603"/>
      <c r="C5" s="602"/>
      <c r="D5" s="602"/>
      <c r="E5" s="602"/>
      <c r="F5" s="595"/>
      <c r="G5" s="595"/>
      <c r="H5" s="595" t="s">
        <v>83</v>
      </c>
      <c r="I5" s="601" t="s">
        <v>84</v>
      </c>
      <c r="J5" s="601"/>
      <c r="K5" s="601"/>
      <c r="L5" s="601"/>
      <c r="M5" s="601"/>
      <c r="N5" s="601"/>
      <c r="O5" s="601"/>
      <c r="P5" s="601"/>
      <c r="Q5" s="601"/>
    </row>
    <row r="6" spans="1:17" ht="14.25" customHeight="1">
      <c r="A6" s="603"/>
      <c r="B6" s="603"/>
      <c r="C6" s="602"/>
      <c r="D6" s="602"/>
      <c r="E6" s="602"/>
      <c r="F6" s="595"/>
      <c r="G6" s="595"/>
      <c r="H6" s="595"/>
      <c r="I6" s="601" t="s">
        <v>85</v>
      </c>
      <c r="J6" s="601"/>
      <c r="K6" s="601"/>
      <c r="L6" s="601"/>
      <c r="M6" s="601" t="s">
        <v>82</v>
      </c>
      <c r="N6" s="601"/>
      <c r="O6" s="601"/>
      <c r="P6" s="601"/>
      <c r="Q6" s="601"/>
    </row>
    <row r="7" spans="1:17" ht="11.25">
      <c r="A7" s="603"/>
      <c r="B7" s="603"/>
      <c r="C7" s="602"/>
      <c r="D7" s="602"/>
      <c r="E7" s="602"/>
      <c r="F7" s="595"/>
      <c r="G7" s="595"/>
      <c r="H7" s="595"/>
      <c r="I7" s="595" t="s">
        <v>86</v>
      </c>
      <c r="J7" s="601" t="s">
        <v>87</v>
      </c>
      <c r="K7" s="601"/>
      <c r="L7" s="601"/>
      <c r="M7" s="595" t="s">
        <v>88</v>
      </c>
      <c r="N7" s="595" t="s">
        <v>87</v>
      </c>
      <c r="O7" s="595"/>
      <c r="P7" s="595"/>
      <c r="Q7" s="595"/>
    </row>
    <row r="8" spans="1:17" ht="48" customHeight="1">
      <c r="A8" s="603"/>
      <c r="B8" s="603"/>
      <c r="C8" s="602"/>
      <c r="D8" s="602"/>
      <c r="E8" s="602"/>
      <c r="F8" s="595"/>
      <c r="G8" s="595"/>
      <c r="H8" s="595"/>
      <c r="I8" s="595"/>
      <c r="J8" s="286" t="s">
        <v>517</v>
      </c>
      <c r="K8" s="286" t="s">
        <v>89</v>
      </c>
      <c r="L8" s="286" t="s">
        <v>90</v>
      </c>
      <c r="M8" s="595"/>
      <c r="N8" s="286" t="s">
        <v>91</v>
      </c>
      <c r="O8" s="286" t="s">
        <v>517</v>
      </c>
      <c r="P8" s="286" t="s">
        <v>89</v>
      </c>
      <c r="Q8" s="286" t="s">
        <v>92</v>
      </c>
    </row>
    <row r="9" spans="1:17" ht="11.25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4">
        <v>14</v>
      </c>
      <c r="O9" s="14">
        <v>15</v>
      </c>
      <c r="P9" s="14">
        <v>16</v>
      </c>
      <c r="Q9" s="14">
        <v>17</v>
      </c>
    </row>
    <row r="10" spans="1:17" s="291" customFormat="1" ht="22.5">
      <c r="A10" s="288">
        <v>1</v>
      </c>
      <c r="B10" s="289" t="s">
        <v>93</v>
      </c>
      <c r="C10" s="599" t="s">
        <v>53</v>
      </c>
      <c r="D10" s="600"/>
      <c r="E10" s="290">
        <f aca="true" t="shared" si="0" ref="E10:Q10">SUM(E15+E24+E33+E42)</f>
        <v>4474000</v>
      </c>
      <c r="F10" s="290">
        <f t="shared" si="0"/>
        <v>1291750</v>
      </c>
      <c r="G10" s="290">
        <f t="shared" si="0"/>
        <v>3182250</v>
      </c>
      <c r="H10" s="290">
        <f t="shared" si="0"/>
        <v>4474000</v>
      </c>
      <c r="I10" s="290">
        <f t="shared" si="0"/>
        <v>1291750</v>
      </c>
      <c r="J10" s="290">
        <f t="shared" si="0"/>
        <v>0</v>
      </c>
      <c r="K10" s="290">
        <f t="shared" si="0"/>
        <v>0</v>
      </c>
      <c r="L10" s="290">
        <f t="shared" si="0"/>
        <v>1291750</v>
      </c>
      <c r="M10" s="290">
        <f t="shared" si="0"/>
        <v>3182250</v>
      </c>
      <c r="N10" s="290">
        <f t="shared" si="0"/>
        <v>0</v>
      </c>
      <c r="O10" s="290">
        <f t="shared" si="0"/>
        <v>0</v>
      </c>
      <c r="P10" s="290">
        <f t="shared" si="0"/>
        <v>0</v>
      </c>
      <c r="Q10" s="290">
        <f t="shared" si="0"/>
        <v>3182250</v>
      </c>
    </row>
    <row r="11" spans="1:17" ht="12.75">
      <c r="A11" s="574" t="s">
        <v>94</v>
      </c>
      <c r="B11" s="293" t="s">
        <v>95</v>
      </c>
      <c r="C11" s="575" t="s">
        <v>525</v>
      </c>
      <c r="D11" s="576"/>
      <c r="E11" s="576"/>
      <c r="F11" s="576"/>
      <c r="G11" s="576"/>
      <c r="H11" s="576"/>
      <c r="I11" s="576"/>
      <c r="J11" s="576"/>
      <c r="K11" s="576"/>
      <c r="L11" s="576"/>
      <c r="M11" s="576"/>
      <c r="N11" s="576"/>
      <c r="O11" s="576"/>
      <c r="P11" s="576"/>
      <c r="Q11" s="577"/>
    </row>
    <row r="12" spans="1:17" ht="12.75">
      <c r="A12" s="574"/>
      <c r="B12" s="293" t="s">
        <v>96</v>
      </c>
      <c r="C12" s="578"/>
      <c r="D12" s="579"/>
      <c r="E12" s="579"/>
      <c r="F12" s="579"/>
      <c r="G12" s="579"/>
      <c r="H12" s="579"/>
      <c r="I12" s="579"/>
      <c r="J12" s="579"/>
      <c r="K12" s="579"/>
      <c r="L12" s="579"/>
      <c r="M12" s="579"/>
      <c r="N12" s="579"/>
      <c r="O12" s="579"/>
      <c r="P12" s="579"/>
      <c r="Q12" s="580"/>
    </row>
    <row r="13" spans="1:17" ht="12.75">
      <c r="A13" s="574"/>
      <c r="B13" s="293" t="s">
        <v>97</v>
      </c>
      <c r="C13" s="578" t="s">
        <v>628</v>
      </c>
      <c r="D13" s="579"/>
      <c r="E13" s="579"/>
      <c r="F13" s="579"/>
      <c r="G13" s="579"/>
      <c r="H13" s="579"/>
      <c r="I13" s="579"/>
      <c r="J13" s="579"/>
      <c r="K13" s="579"/>
      <c r="L13" s="579"/>
      <c r="M13" s="579"/>
      <c r="N13" s="579"/>
      <c r="O13" s="579"/>
      <c r="P13" s="579"/>
      <c r="Q13" s="580"/>
    </row>
    <row r="14" spans="1:17" ht="25.5" customHeight="1">
      <c r="A14" s="574"/>
      <c r="B14" s="293" t="s">
        <v>98</v>
      </c>
      <c r="C14" s="596" t="s">
        <v>660</v>
      </c>
      <c r="D14" s="597"/>
      <c r="E14" s="597"/>
      <c r="F14" s="597"/>
      <c r="G14" s="597"/>
      <c r="H14" s="597"/>
      <c r="I14" s="597"/>
      <c r="J14" s="597"/>
      <c r="K14" s="597"/>
      <c r="L14" s="597"/>
      <c r="M14" s="597"/>
      <c r="N14" s="597"/>
      <c r="O14" s="597"/>
      <c r="P14" s="597"/>
      <c r="Q14" s="598"/>
    </row>
    <row r="15" spans="1:17" ht="11.25">
      <c r="A15" s="574"/>
      <c r="B15" s="295" t="s">
        <v>99</v>
      </c>
      <c r="C15" s="296"/>
      <c r="D15" s="584" t="s">
        <v>210</v>
      </c>
      <c r="E15" s="297">
        <f aca="true" t="shared" si="1" ref="E15:Q15">SUM(E16:E19)</f>
        <v>300000</v>
      </c>
      <c r="F15" s="297">
        <f t="shared" si="1"/>
        <v>75000</v>
      </c>
      <c r="G15" s="297">
        <f t="shared" si="1"/>
        <v>225000</v>
      </c>
      <c r="H15" s="297">
        <f t="shared" si="1"/>
        <v>300000</v>
      </c>
      <c r="I15" s="297">
        <f t="shared" si="1"/>
        <v>75000</v>
      </c>
      <c r="J15" s="297">
        <f t="shared" si="1"/>
        <v>0</v>
      </c>
      <c r="K15" s="297">
        <f t="shared" si="1"/>
        <v>0</v>
      </c>
      <c r="L15" s="297">
        <f t="shared" si="1"/>
        <v>75000</v>
      </c>
      <c r="M15" s="297">
        <f t="shared" si="1"/>
        <v>225000</v>
      </c>
      <c r="N15" s="297">
        <f t="shared" si="1"/>
        <v>0</v>
      </c>
      <c r="O15" s="297">
        <f t="shared" si="1"/>
        <v>0</v>
      </c>
      <c r="P15" s="297">
        <f t="shared" si="1"/>
        <v>0</v>
      </c>
      <c r="Q15" s="297">
        <f t="shared" si="1"/>
        <v>225000</v>
      </c>
    </row>
    <row r="16" spans="1:17" ht="12.75" customHeight="1">
      <c r="A16" s="574"/>
      <c r="B16" s="293" t="s">
        <v>629</v>
      </c>
      <c r="C16" s="586"/>
      <c r="D16" s="585"/>
      <c r="E16" s="298">
        <f>SUM(F16:G16)</f>
        <v>12000</v>
      </c>
      <c r="F16" s="298">
        <f>SUM(I16)</f>
        <v>12000</v>
      </c>
      <c r="G16" s="298">
        <f>SUM(M16)</f>
        <v>0</v>
      </c>
      <c r="H16" s="302">
        <f>SUM(M16+I16)</f>
        <v>12000</v>
      </c>
      <c r="I16" s="302">
        <f>SUM(J16:L16)</f>
        <v>12000</v>
      </c>
      <c r="J16" s="303"/>
      <c r="K16" s="302"/>
      <c r="L16" s="303">
        <v>12000</v>
      </c>
      <c r="M16" s="302">
        <f>SUM(N16:Q16)</f>
        <v>0</v>
      </c>
      <c r="N16" s="303"/>
      <c r="O16" s="305"/>
      <c r="P16" s="305"/>
      <c r="Q16" s="305"/>
    </row>
    <row r="17" spans="1:17" ht="12.75" customHeight="1">
      <c r="A17" s="574"/>
      <c r="B17" s="293" t="s">
        <v>67</v>
      </c>
      <c r="C17" s="587"/>
      <c r="D17" s="301" t="s">
        <v>563</v>
      </c>
      <c r="E17" s="298">
        <f>SUM(F17:G17)</f>
        <v>288000</v>
      </c>
      <c r="F17" s="298">
        <f>SUM(I17)</f>
        <v>63000</v>
      </c>
      <c r="G17" s="298">
        <f>SUM(M17)</f>
        <v>225000</v>
      </c>
      <c r="H17" s="302">
        <f>SUM(M17+I17)</f>
        <v>288000</v>
      </c>
      <c r="I17" s="302">
        <f>SUM(J17:L17)</f>
        <v>63000</v>
      </c>
      <c r="J17" s="302"/>
      <c r="K17" s="302"/>
      <c r="L17" s="302">
        <v>63000</v>
      </c>
      <c r="M17" s="302">
        <f>SUM(N17:Q17)</f>
        <v>225000</v>
      </c>
      <c r="N17" s="302"/>
      <c r="O17" s="302"/>
      <c r="P17" s="302"/>
      <c r="Q17" s="303">
        <v>225000</v>
      </c>
    </row>
    <row r="18" spans="1:17" ht="12.75" customHeight="1">
      <c r="A18" s="574"/>
      <c r="B18" s="293" t="s">
        <v>523</v>
      </c>
      <c r="C18" s="587"/>
      <c r="D18" s="304" t="s">
        <v>363</v>
      </c>
      <c r="E18" s="298"/>
      <c r="F18" s="298"/>
      <c r="G18" s="298"/>
      <c r="H18" s="302"/>
      <c r="I18" s="302"/>
      <c r="J18" s="303"/>
      <c r="K18" s="302"/>
      <c r="L18" s="303"/>
      <c r="M18" s="302"/>
      <c r="N18" s="303"/>
      <c r="O18" s="305"/>
      <c r="P18" s="305"/>
      <c r="Q18" s="305"/>
    </row>
    <row r="19" spans="1:17" ht="12.75" customHeight="1">
      <c r="A19" s="574"/>
      <c r="B19" s="293" t="s">
        <v>630</v>
      </c>
      <c r="C19" s="588"/>
      <c r="D19" s="306" t="s">
        <v>364</v>
      </c>
      <c r="E19" s="307"/>
      <c r="F19" s="307"/>
      <c r="G19" s="307"/>
      <c r="H19" s="308"/>
      <c r="I19" s="308"/>
      <c r="J19" s="308"/>
      <c r="K19" s="308"/>
      <c r="L19" s="308"/>
      <c r="M19" s="308"/>
      <c r="N19" s="308"/>
      <c r="O19" s="308"/>
      <c r="P19" s="308"/>
      <c r="Q19" s="308"/>
    </row>
    <row r="20" spans="1:17" ht="12.75">
      <c r="A20" s="574" t="s">
        <v>100</v>
      </c>
      <c r="B20" s="293" t="s">
        <v>95</v>
      </c>
      <c r="C20" s="575" t="s">
        <v>525</v>
      </c>
      <c r="D20" s="576"/>
      <c r="E20" s="576"/>
      <c r="F20" s="576"/>
      <c r="G20" s="576"/>
      <c r="H20" s="576"/>
      <c r="I20" s="576"/>
      <c r="J20" s="576"/>
      <c r="K20" s="576"/>
      <c r="L20" s="576"/>
      <c r="M20" s="576"/>
      <c r="N20" s="576"/>
      <c r="O20" s="576"/>
      <c r="P20" s="576"/>
      <c r="Q20" s="577"/>
    </row>
    <row r="21" spans="1:17" ht="12.75">
      <c r="A21" s="574"/>
      <c r="B21" s="293" t="s">
        <v>96</v>
      </c>
      <c r="C21" s="578"/>
      <c r="D21" s="579"/>
      <c r="E21" s="579"/>
      <c r="F21" s="579"/>
      <c r="G21" s="579"/>
      <c r="H21" s="579"/>
      <c r="I21" s="579"/>
      <c r="J21" s="579"/>
      <c r="K21" s="579"/>
      <c r="L21" s="579"/>
      <c r="M21" s="579"/>
      <c r="N21" s="579"/>
      <c r="O21" s="579"/>
      <c r="P21" s="579"/>
      <c r="Q21" s="580"/>
    </row>
    <row r="22" spans="1:17" ht="12.75">
      <c r="A22" s="574"/>
      <c r="B22" s="293" t="s">
        <v>97</v>
      </c>
      <c r="C22" s="578" t="s">
        <v>628</v>
      </c>
      <c r="D22" s="579"/>
      <c r="E22" s="579"/>
      <c r="F22" s="579"/>
      <c r="G22" s="579"/>
      <c r="H22" s="579"/>
      <c r="I22" s="579"/>
      <c r="J22" s="579"/>
      <c r="K22" s="579"/>
      <c r="L22" s="579"/>
      <c r="M22" s="579"/>
      <c r="N22" s="579"/>
      <c r="O22" s="579"/>
      <c r="P22" s="579"/>
      <c r="Q22" s="580"/>
    </row>
    <row r="23" spans="1:17" ht="12.75">
      <c r="A23" s="574"/>
      <c r="B23" s="293" t="s">
        <v>98</v>
      </c>
      <c r="C23" s="581" t="s">
        <v>661</v>
      </c>
      <c r="D23" s="582"/>
      <c r="E23" s="582"/>
      <c r="F23" s="582"/>
      <c r="G23" s="582"/>
      <c r="H23" s="582"/>
      <c r="I23" s="582"/>
      <c r="J23" s="582"/>
      <c r="K23" s="582"/>
      <c r="L23" s="582"/>
      <c r="M23" s="582"/>
      <c r="N23" s="582"/>
      <c r="O23" s="582"/>
      <c r="P23" s="582"/>
      <c r="Q23" s="583"/>
    </row>
    <row r="24" spans="1:17" ht="11.25">
      <c r="A24" s="574"/>
      <c r="B24" s="295" t="s">
        <v>99</v>
      </c>
      <c r="C24" s="309"/>
      <c r="D24" s="584" t="s">
        <v>210</v>
      </c>
      <c r="E24" s="297">
        <f aca="true" t="shared" si="2" ref="E24:Q24">SUM(E25:E28)</f>
        <v>150000</v>
      </c>
      <c r="F24" s="297">
        <f t="shared" si="2"/>
        <v>37500</v>
      </c>
      <c r="G24" s="297">
        <f t="shared" si="2"/>
        <v>112500</v>
      </c>
      <c r="H24" s="297">
        <f t="shared" si="2"/>
        <v>150000</v>
      </c>
      <c r="I24" s="297">
        <f t="shared" si="2"/>
        <v>37500</v>
      </c>
      <c r="J24" s="297">
        <f t="shared" si="2"/>
        <v>0</v>
      </c>
      <c r="K24" s="297">
        <f t="shared" si="2"/>
        <v>0</v>
      </c>
      <c r="L24" s="297">
        <f t="shared" si="2"/>
        <v>37500</v>
      </c>
      <c r="M24" s="297">
        <f t="shared" si="2"/>
        <v>112500</v>
      </c>
      <c r="N24" s="297">
        <f t="shared" si="2"/>
        <v>0</v>
      </c>
      <c r="O24" s="297">
        <f t="shared" si="2"/>
        <v>0</v>
      </c>
      <c r="P24" s="297">
        <f t="shared" si="2"/>
        <v>0</v>
      </c>
      <c r="Q24" s="297">
        <f t="shared" si="2"/>
        <v>112500</v>
      </c>
    </row>
    <row r="25" spans="1:17" ht="15" customHeight="1">
      <c r="A25" s="574"/>
      <c r="B25" s="293" t="s">
        <v>629</v>
      </c>
      <c r="C25" s="586"/>
      <c r="D25" s="585"/>
      <c r="E25" s="298">
        <f>SUM(F25:G25)</f>
        <v>50000</v>
      </c>
      <c r="F25" s="298">
        <f>SUM(I25)</f>
        <v>12500</v>
      </c>
      <c r="G25" s="298">
        <f>SUM(M25)</f>
        <v>37500</v>
      </c>
      <c r="H25" s="302">
        <f>SUM(M25+I25)</f>
        <v>50000</v>
      </c>
      <c r="I25" s="302">
        <f>SUM(J25:L25)</f>
        <v>12500</v>
      </c>
      <c r="J25" s="299"/>
      <c r="K25" s="299"/>
      <c r="L25" s="299">
        <v>12500</v>
      </c>
      <c r="M25" s="302">
        <f>SUM(N25:Q25)</f>
        <v>37500</v>
      </c>
      <c r="N25" s="299"/>
      <c r="O25" s="299"/>
      <c r="P25" s="299"/>
      <c r="Q25" s="300">
        <v>37500</v>
      </c>
    </row>
    <row r="26" spans="1:17" ht="15" customHeight="1">
      <c r="A26" s="574"/>
      <c r="B26" s="293" t="s">
        <v>67</v>
      </c>
      <c r="C26" s="587"/>
      <c r="D26" s="301" t="s">
        <v>563</v>
      </c>
      <c r="E26" s="298">
        <f>SUM(F26:G26)</f>
        <v>100000</v>
      </c>
      <c r="F26" s="298">
        <f>SUM(I26)</f>
        <v>25000</v>
      </c>
      <c r="G26" s="298">
        <f>SUM(M26)</f>
        <v>75000</v>
      </c>
      <c r="H26" s="302">
        <f>SUM(M26+I26)</f>
        <v>100000</v>
      </c>
      <c r="I26" s="302">
        <f>SUM(J26:L26)</f>
        <v>25000</v>
      </c>
      <c r="J26" s="302"/>
      <c r="K26" s="302"/>
      <c r="L26" s="302">
        <v>25000</v>
      </c>
      <c r="M26" s="302">
        <f>SUM(N26:Q26)</f>
        <v>75000</v>
      </c>
      <c r="N26" s="302"/>
      <c r="O26" s="302"/>
      <c r="P26" s="302"/>
      <c r="Q26" s="303">
        <v>75000</v>
      </c>
    </row>
    <row r="27" spans="1:17" ht="15" customHeight="1">
      <c r="A27" s="574"/>
      <c r="B27" s="293" t="s">
        <v>523</v>
      </c>
      <c r="C27" s="587"/>
      <c r="D27" s="304" t="s">
        <v>363</v>
      </c>
      <c r="E27" s="307"/>
      <c r="F27" s="307"/>
      <c r="G27" s="307"/>
      <c r="H27" s="305"/>
      <c r="I27" s="305"/>
      <c r="J27" s="305"/>
      <c r="K27" s="305"/>
      <c r="L27" s="305"/>
      <c r="M27" s="305"/>
      <c r="N27" s="305"/>
      <c r="O27" s="305"/>
      <c r="P27" s="305"/>
      <c r="Q27" s="305"/>
    </row>
    <row r="28" spans="1:17" ht="15" customHeight="1">
      <c r="A28" s="574"/>
      <c r="B28" s="293" t="s">
        <v>630</v>
      </c>
      <c r="C28" s="588"/>
      <c r="D28" s="306" t="s">
        <v>364</v>
      </c>
      <c r="E28" s="307"/>
      <c r="F28" s="307"/>
      <c r="G28" s="307"/>
      <c r="H28" s="308"/>
      <c r="I28" s="308"/>
      <c r="J28" s="308"/>
      <c r="K28" s="308"/>
      <c r="L28" s="308"/>
      <c r="M28" s="308"/>
      <c r="N28" s="308"/>
      <c r="O28" s="308"/>
      <c r="P28" s="308"/>
      <c r="Q28" s="308"/>
    </row>
    <row r="29" spans="1:17" ht="12.75">
      <c r="A29" s="591" t="s">
        <v>101</v>
      </c>
      <c r="B29" s="293" t="s">
        <v>95</v>
      </c>
      <c r="C29" s="575" t="s">
        <v>525</v>
      </c>
      <c r="D29" s="576"/>
      <c r="E29" s="576"/>
      <c r="F29" s="576"/>
      <c r="G29" s="576"/>
      <c r="H29" s="576"/>
      <c r="I29" s="576"/>
      <c r="J29" s="576"/>
      <c r="K29" s="576"/>
      <c r="L29" s="576"/>
      <c r="M29" s="576"/>
      <c r="N29" s="576"/>
      <c r="O29" s="576"/>
      <c r="P29" s="576"/>
      <c r="Q29" s="577"/>
    </row>
    <row r="30" spans="1:17" ht="12.75">
      <c r="A30" s="592"/>
      <c r="B30" s="293" t="s">
        <v>96</v>
      </c>
      <c r="C30" s="578"/>
      <c r="D30" s="579"/>
      <c r="E30" s="579"/>
      <c r="F30" s="579"/>
      <c r="G30" s="579"/>
      <c r="H30" s="579"/>
      <c r="I30" s="579"/>
      <c r="J30" s="579"/>
      <c r="K30" s="579"/>
      <c r="L30" s="579"/>
      <c r="M30" s="579"/>
      <c r="N30" s="579"/>
      <c r="O30" s="579"/>
      <c r="P30" s="579"/>
      <c r="Q30" s="580"/>
    </row>
    <row r="31" spans="1:17" ht="12.75">
      <c r="A31" s="592"/>
      <c r="B31" s="293" t="s">
        <v>97</v>
      </c>
      <c r="C31" s="578" t="s">
        <v>526</v>
      </c>
      <c r="D31" s="579"/>
      <c r="E31" s="579"/>
      <c r="F31" s="579"/>
      <c r="G31" s="579"/>
      <c r="H31" s="579"/>
      <c r="I31" s="579"/>
      <c r="J31" s="579"/>
      <c r="K31" s="579"/>
      <c r="L31" s="579"/>
      <c r="M31" s="579"/>
      <c r="N31" s="579"/>
      <c r="O31" s="579"/>
      <c r="P31" s="579"/>
      <c r="Q31" s="580"/>
    </row>
    <row r="32" spans="1:17" ht="12.75">
      <c r="A32" s="592"/>
      <c r="B32" s="293" t="s">
        <v>98</v>
      </c>
      <c r="C32" s="581" t="s">
        <v>528</v>
      </c>
      <c r="D32" s="582"/>
      <c r="E32" s="582"/>
      <c r="F32" s="582"/>
      <c r="G32" s="582"/>
      <c r="H32" s="582"/>
      <c r="I32" s="582"/>
      <c r="J32" s="582"/>
      <c r="K32" s="582"/>
      <c r="L32" s="582"/>
      <c r="M32" s="582"/>
      <c r="N32" s="582"/>
      <c r="O32" s="582"/>
      <c r="P32" s="582"/>
      <c r="Q32" s="583"/>
    </row>
    <row r="33" spans="1:17" ht="11.25">
      <c r="A33" s="592"/>
      <c r="B33" s="295" t="s">
        <v>99</v>
      </c>
      <c r="C33" s="309"/>
      <c r="D33" s="584" t="s">
        <v>210</v>
      </c>
      <c r="E33" s="297">
        <f aca="true" t="shared" si="3" ref="E33:Q33">SUM(E34:E37)</f>
        <v>2072000</v>
      </c>
      <c r="F33" s="297">
        <f t="shared" si="3"/>
        <v>691250</v>
      </c>
      <c r="G33" s="297">
        <f t="shared" si="3"/>
        <v>1380750</v>
      </c>
      <c r="H33" s="297">
        <f t="shared" si="3"/>
        <v>2072000</v>
      </c>
      <c r="I33" s="297">
        <f t="shared" si="3"/>
        <v>691250</v>
      </c>
      <c r="J33" s="297">
        <f t="shared" si="3"/>
        <v>0</v>
      </c>
      <c r="K33" s="297">
        <f t="shared" si="3"/>
        <v>0</v>
      </c>
      <c r="L33" s="297">
        <f t="shared" si="3"/>
        <v>691250</v>
      </c>
      <c r="M33" s="297">
        <f t="shared" si="3"/>
        <v>1380750</v>
      </c>
      <c r="N33" s="297">
        <f t="shared" si="3"/>
        <v>0</v>
      </c>
      <c r="O33" s="297">
        <f t="shared" si="3"/>
        <v>0</v>
      </c>
      <c r="P33" s="297">
        <f t="shared" si="3"/>
        <v>0</v>
      </c>
      <c r="Q33" s="297">
        <f t="shared" si="3"/>
        <v>1380750</v>
      </c>
    </row>
    <row r="34" spans="1:17" ht="15" customHeight="1">
      <c r="A34" s="592"/>
      <c r="B34" s="293" t="s">
        <v>629</v>
      </c>
      <c r="C34" s="586"/>
      <c r="D34" s="585"/>
      <c r="E34" s="298">
        <f>SUM(F34:G34)</f>
        <v>1240666</v>
      </c>
      <c r="F34" s="298">
        <f>SUM(I34)</f>
        <v>320166</v>
      </c>
      <c r="G34" s="298">
        <f>SUM(M34)</f>
        <v>920500</v>
      </c>
      <c r="H34" s="302">
        <f>SUM(M34+I34)</f>
        <v>1240666</v>
      </c>
      <c r="I34" s="302">
        <f>SUM(J34:L34)</f>
        <v>320166</v>
      </c>
      <c r="J34" s="299"/>
      <c r="K34" s="299"/>
      <c r="L34" s="299">
        <v>320166</v>
      </c>
      <c r="M34" s="302">
        <f>SUM(N34:Q34)</f>
        <v>920500</v>
      </c>
      <c r="N34" s="299"/>
      <c r="O34" s="299"/>
      <c r="P34" s="299"/>
      <c r="Q34" s="300">
        <v>920500</v>
      </c>
    </row>
    <row r="35" spans="1:17" ht="15" customHeight="1">
      <c r="A35" s="592"/>
      <c r="B35" s="293" t="s">
        <v>67</v>
      </c>
      <c r="C35" s="587"/>
      <c r="D35" s="301" t="s">
        <v>563</v>
      </c>
      <c r="E35" s="298">
        <f>SUM(F35:G35)</f>
        <v>831334</v>
      </c>
      <c r="F35" s="298">
        <f>SUM(I35)</f>
        <v>371084</v>
      </c>
      <c r="G35" s="298">
        <f>SUM(M35)</f>
        <v>460250</v>
      </c>
      <c r="H35" s="302">
        <f>SUM(M35+I35)</f>
        <v>831334</v>
      </c>
      <c r="I35" s="302">
        <f>SUM(J35:L35)</f>
        <v>371084</v>
      </c>
      <c r="J35" s="302"/>
      <c r="K35" s="302"/>
      <c r="L35" s="302">
        <v>371084</v>
      </c>
      <c r="M35" s="302">
        <f>SUM(N35:Q35)</f>
        <v>460250</v>
      </c>
      <c r="N35" s="302"/>
      <c r="O35" s="302"/>
      <c r="P35" s="302"/>
      <c r="Q35" s="303">
        <v>460250</v>
      </c>
    </row>
    <row r="36" spans="1:17" ht="15" customHeight="1">
      <c r="A36" s="592"/>
      <c r="B36" s="293" t="s">
        <v>523</v>
      </c>
      <c r="C36" s="587"/>
      <c r="D36" s="304" t="s">
        <v>363</v>
      </c>
      <c r="E36" s="307"/>
      <c r="F36" s="307"/>
      <c r="G36" s="307"/>
      <c r="H36" s="305"/>
      <c r="I36" s="305"/>
      <c r="J36" s="305"/>
      <c r="K36" s="305"/>
      <c r="L36" s="305"/>
      <c r="M36" s="305"/>
      <c r="N36" s="305"/>
      <c r="O36" s="305"/>
      <c r="P36" s="305"/>
      <c r="Q36" s="305"/>
    </row>
    <row r="37" spans="1:17" ht="15" customHeight="1">
      <c r="A37" s="593"/>
      <c r="B37" s="293" t="s">
        <v>630</v>
      </c>
      <c r="C37" s="588"/>
      <c r="D37" s="306" t="s">
        <v>364</v>
      </c>
      <c r="E37" s="307"/>
      <c r="F37" s="307"/>
      <c r="G37" s="307"/>
      <c r="H37" s="308"/>
      <c r="I37" s="308"/>
      <c r="J37" s="308"/>
      <c r="K37" s="308"/>
      <c r="L37" s="308"/>
      <c r="M37" s="308"/>
      <c r="N37" s="308"/>
      <c r="O37" s="308"/>
      <c r="P37" s="308"/>
      <c r="Q37" s="308"/>
    </row>
    <row r="38" spans="1:17" ht="12.75">
      <c r="A38" s="591" t="s">
        <v>519</v>
      </c>
      <c r="B38" s="293" t="s">
        <v>95</v>
      </c>
      <c r="C38" s="575" t="s">
        <v>631</v>
      </c>
      <c r="D38" s="576"/>
      <c r="E38" s="576"/>
      <c r="F38" s="576"/>
      <c r="G38" s="576"/>
      <c r="H38" s="576"/>
      <c r="I38" s="576"/>
      <c r="J38" s="576"/>
      <c r="K38" s="576"/>
      <c r="L38" s="576"/>
      <c r="M38" s="576"/>
      <c r="N38" s="576"/>
      <c r="O38" s="576"/>
      <c r="P38" s="576"/>
      <c r="Q38" s="577"/>
    </row>
    <row r="39" spans="1:17" ht="12.75">
      <c r="A39" s="592"/>
      <c r="B39" s="293" t="s">
        <v>96</v>
      </c>
      <c r="C39" s="578"/>
      <c r="D39" s="579"/>
      <c r="E39" s="579"/>
      <c r="F39" s="579"/>
      <c r="G39" s="579"/>
      <c r="H39" s="579"/>
      <c r="I39" s="579"/>
      <c r="J39" s="579"/>
      <c r="K39" s="579"/>
      <c r="L39" s="579"/>
      <c r="M39" s="579"/>
      <c r="N39" s="579"/>
      <c r="O39" s="579"/>
      <c r="P39" s="579"/>
      <c r="Q39" s="580"/>
    </row>
    <row r="40" spans="1:17" ht="12.75">
      <c r="A40" s="592"/>
      <c r="B40" s="293" t="s">
        <v>97</v>
      </c>
      <c r="C40" s="578"/>
      <c r="D40" s="579"/>
      <c r="E40" s="579"/>
      <c r="F40" s="579"/>
      <c r="G40" s="579"/>
      <c r="H40" s="579"/>
      <c r="I40" s="579"/>
      <c r="J40" s="579"/>
      <c r="K40" s="579"/>
      <c r="L40" s="579"/>
      <c r="M40" s="579"/>
      <c r="N40" s="579"/>
      <c r="O40" s="579"/>
      <c r="P40" s="579"/>
      <c r="Q40" s="580"/>
    </row>
    <row r="41" spans="1:17" ht="12.75">
      <c r="A41" s="592"/>
      <c r="B41" s="293" t="s">
        <v>98</v>
      </c>
      <c r="C41" s="581" t="s">
        <v>632</v>
      </c>
      <c r="D41" s="582"/>
      <c r="E41" s="582"/>
      <c r="F41" s="582"/>
      <c r="G41" s="582"/>
      <c r="H41" s="582"/>
      <c r="I41" s="582"/>
      <c r="J41" s="582"/>
      <c r="K41" s="582"/>
      <c r="L41" s="582"/>
      <c r="M41" s="582"/>
      <c r="N41" s="582"/>
      <c r="O41" s="582"/>
      <c r="P41" s="582"/>
      <c r="Q41" s="583"/>
    </row>
    <row r="42" spans="1:17" ht="11.25">
      <c r="A42" s="592"/>
      <c r="B42" s="295" t="s">
        <v>99</v>
      </c>
      <c r="C42" s="309"/>
      <c r="D42" s="584" t="s">
        <v>318</v>
      </c>
      <c r="E42" s="297">
        <f aca="true" t="shared" si="4" ref="E42:Q42">SUM(E43:E46)</f>
        <v>1952000</v>
      </c>
      <c r="F42" s="297">
        <f t="shared" si="4"/>
        <v>488000</v>
      </c>
      <c r="G42" s="297">
        <f t="shared" si="4"/>
        <v>1464000</v>
      </c>
      <c r="H42" s="297">
        <f t="shared" si="4"/>
        <v>1952000</v>
      </c>
      <c r="I42" s="297">
        <f t="shared" si="4"/>
        <v>488000</v>
      </c>
      <c r="J42" s="297">
        <f t="shared" si="4"/>
        <v>0</v>
      </c>
      <c r="K42" s="297">
        <f t="shared" si="4"/>
        <v>0</v>
      </c>
      <c r="L42" s="297">
        <f t="shared" si="4"/>
        <v>488000</v>
      </c>
      <c r="M42" s="297">
        <f t="shared" si="4"/>
        <v>1464000</v>
      </c>
      <c r="N42" s="297">
        <f t="shared" si="4"/>
        <v>0</v>
      </c>
      <c r="O42" s="297">
        <f t="shared" si="4"/>
        <v>0</v>
      </c>
      <c r="P42" s="297">
        <f t="shared" si="4"/>
        <v>0</v>
      </c>
      <c r="Q42" s="297">
        <f t="shared" si="4"/>
        <v>1464000</v>
      </c>
    </row>
    <row r="43" spans="1:17" ht="15" customHeight="1">
      <c r="A43" s="592"/>
      <c r="B43" s="293" t="s">
        <v>629</v>
      </c>
      <c r="C43" s="586"/>
      <c r="D43" s="585"/>
      <c r="E43" s="298">
        <f>SUM(F43:G43)</f>
        <v>800000</v>
      </c>
      <c r="F43" s="298">
        <f>SUM(I43)</f>
        <v>200000</v>
      </c>
      <c r="G43" s="298">
        <f>SUM(M43)</f>
        <v>600000</v>
      </c>
      <c r="H43" s="302">
        <f>SUM(M43+I43)</f>
        <v>800000</v>
      </c>
      <c r="I43" s="302">
        <f>SUM(J43:L43)</f>
        <v>200000</v>
      </c>
      <c r="J43" s="302"/>
      <c r="K43" s="302"/>
      <c r="L43" s="302">
        <v>200000</v>
      </c>
      <c r="M43" s="302">
        <f>SUM(N43:Q43)</f>
        <v>600000</v>
      </c>
      <c r="N43" s="302"/>
      <c r="O43" s="302"/>
      <c r="P43" s="302"/>
      <c r="Q43" s="303">
        <v>600000</v>
      </c>
    </row>
    <row r="44" spans="1:17" ht="15" customHeight="1">
      <c r="A44" s="592"/>
      <c r="B44" s="293" t="s">
        <v>67</v>
      </c>
      <c r="C44" s="587"/>
      <c r="D44" s="301" t="s">
        <v>440</v>
      </c>
      <c r="E44" s="298">
        <f>SUM(F44:G44)</f>
        <v>1152000</v>
      </c>
      <c r="F44" s="298">
        <f>SUM(I44)</f>
        <v>288000</v>
      </c>
      <c r="G44" s="298">
        <f>SUM(M44)</f>
        <v>864000</v>
      </c>
      <c r="H44" s="302">
        <f>SUM(M44+I44)</f>
        <v>1152000</v>
      </c>
      <c r="I44" s="302">
        <f>SUM(J44:L44)</f>
        <v>288000</v>
      </c>
      <c r="J44" s="302"/>
      <c r="K44" s="302"/>
      <c r="L44" s="302">
        <v>288000</v>
      </c>
      <c r="M44" s="302">
        <f>SUM(N44:Q44)</f>
        <v>864000</v>
      </c>
      <c r="N44" s="302"/>
      <c r="O44" s="302"/>
      <c r="P44" s="302"/>
      <c r="Q44" s="303">
        <v>864000</v>
      </c>
    </row>
    <row r="45" spans="1:17" ht="15" customHeight="1">
      <c r="A45" s="592"/>
      <c r="B45" s="293" t="s">
        <v>523</v>
      </c>
      <c r="C45" s="587"/>
      <c r="D45" s="304" t="s">
        <v>363</v>
      </c>
      <c r="E45" s="298"/>
      <c r="F45" s="298"/>
      <c r="G45" s="298"/>
      <c r="H45" s="302"/>
      <c r="I45" s="302"/>
      <c r="J45" s="302"/>
      <c r="K45" s="302"/>
      <c r="L45" s="302"/>
      <c r="M45" s="302"/>
      <c r="N45" s="302"/>
      <c r="O45" s="302"/>
      <c r="P45" s="302"/>
      <c r="Q45" s="303"/>
    </row>
    <row r="46" spans="1:17" ht="15" customHeight="1">
      <c r="A46" s="593"/>
      <c r="B46" s="293" t="s">
        <v>630</v>
      </c>
      <c r="C46" s="588"/>
      <c r="D46" s="306" t="s">
        <v>364</v>
      </c>
      <c r="E46" s="307"/>
      <c r="F46" s="307"/>
      <c r="G46" s="307"/>
      <c r="H46" s="308"/>
      <c r="I46" s="308"/>
      <c r="J46" s="308"/>
      <c r="K46" s="308"/>
      <c r="L46" s="308"/>
      <c r="M46" s="308"/>
      <c r="N46" s="308"/>
      <c r="O46" s="308"/>
      <c r="P46" s="308"/>
      <c r="Q46" s="308"/>
    </row>
    <row r="47" spans="1:17" ht="12.75" hidden="1">
      <c r="A47" s="574" t="s">
        <v>520</v>
      </c>
      <c r="B47" s="293" t="s">
        <v>95</v>
      </c>
      <c r="C47" s="575"/>
      <c r="D47" s="576"/>
      <c r="E47" s="576"/>
      <c r="F47" s="576"/>
      <c r="G47" s="576"/>
      <c r="H47" s="576"/>
      <c r="I47" s="576"/>
      <c r="J47" s="576"/>
      <c r="K47" s="576"/>
      <c r="L47" s="576"/>
      <c r="M47" s="576"/>
      <c r="N47" s="576"/>
      <c r="O47" s="576"/>
      <c r="P47" s="576"/>
      <c r="Q47" s="577"/>
    </row>
    <row r="48" spans="1:17" ht="12.75" hidden="1">
      <c r="A48" s="574"/>
      <c r="B48" s="293" t="s">
        <v>96</v>
      </c>
      <c r="C48" s="578"/>
      <c r="D48" s="579"/>
      <c r="E48" s="579"/>
      <c r="F48" s="579"/>
      <c r="G48" s="579"/>
      <c r="H48" s="579"/>
      <c r="I48" s="579"/>
      <c r="J48" s="579"/>
      <c r="K48" s="579"/>
      <c r="L48" s="579"/>
      <c r="M48" s="579"/>
      <c r="N48" s="579"/>
      <c r="O48" s="579"/>
      <c r="P48" s="579"/>
      <c r="Q48" s="580"/>
    </row>
    <row r="49" spans="1:17" ht="12.75" hidden="1">
      <c r="A49" s="574"/>
      <c r="B49" s="293" t="s">
        <v>97</v>
      </c>
      <c r="C49" s="578"/>
      <c r="D49" s="579"/>
      <c r="E49" s="579"/>
      <c r="F49" s="579"/>
      <c r="G49" s="579"/>
      <c r="H49" s="579"/>
      <c r="I49" s="579"/>
      <c r="J49" s="579"/>
      <c r="K49" s="579"/>
      <c r="L49" s="579"/>
      <c r="M49" s="579"/>
      <c r="N49" s="579"/>
      <c r="O49" s="579"/>
      <c r="P49" s="579"/>
      <c r="Q49" s="580"/>
    </row>
    <row r="50" spans="1:17" ht="12.75" hidden="1">
      <c r="A50" s="574"/>
      <c r="B50" s="293" t="s">
        <v>98</v>
      </c>
      <c r="C50" s="581"/>
      <c r="D50" s="582"/>
      <c r="E50" s="582"/>
      <c r="F50" s="582"/>
      <c r="G50" s="582"/>
      <c r="H50" s="582"/>
      <c r="I50" s="582"/>
      <c r="J50" s="582"/>
      <c r="K50" s="582"/>
      <c r="L50" s="582"/>
      <c r="M50" s="582"/>
      <c r="N50" s="582"/>
      <c r="O50" s="582"/>
      <c r="P50" s="582"/>
      <c r="Q50" s="583"/>
    </row>
    <row r="51" spans="1:17" ht="11.25" hidden="1">
      <c r="A51" s="574"/>
      <c r="B51" s="295" t="s">
        <v>99</v>
      </c>
      <c r="C51" s="309"/>
      <c r="D51" s="584" t="s">
        <v>210</v>
      </c>
      <c r="E51" s="297">
        <f aca="true" t="shared" si="5" ref="E51:Q51">SUM(E52:E55)</f>
        <v>0</v>
      </c>
      <c r="F51" s="297">
        <f t="shared" si="5"/>
        <v>0</v>
      </c>
      <c r="G51" s="297">
        <f t="shared" si="5"/>
        <v>0</v>
      </c>
      <c r="H51" s="297">
        <f t="shared" si="5"/>
        <v>0</v>
      </c>
      <c r="I51" s="297">
        <f t="shared" si="5"/>
        <v>0</v>
      </c>
      <c r="J51" s="297">
        <f t="shared" si="5"/>
        <v>0</v>
      </c>
      <c r="K51" s="297">
        <f t="shared" si="5"/>
        <v>0</v>
      </c>
      <c r="L51" s="297">
        <f t="shared" si="5"/>
        <v>0</v>
      </c>
      <c r="M51" s="297">
        <f t="shared" si="5"/>
        <v>0</v>
      </c>
      <c r="N51" s="297">
        <f t="shared" si="5"/>
        <v>0</v>
      </c>
      <c r="O51" s="297">
        <f t="shared" si="5"/>
        <v>0</v>
      </c>
      <c r="P51" s="297">
        <f t="shared" si="5"/>
        <v>0</v>
      </c>
      <c r="Q51" s="297">
        <f t="shared" si="5"/>
        <v>0</v>
      </c>
    </row>
    <row r="52" spans="1:17" ht="15" customHeight="1" hidden="1">
      <c r="A52" s="574"/>
      <c r="B52" s="293" t="s">
        <v>522</v>
      </c>
      <c r="C52" s="586"/>
      <c r="D52" s="585"/>
      <c r="E52" s="298"/>
      <c r="F52" s="298"/>
      <c r="G52" s="298"/>
      <c r="H52" s="299"/>
      <c r="I52" s="299"/>
      <c r="J52" s="299"/>
      <c r="K52" s="299"/>
      <c r="L52" s="299"/>
      <c r="M52" s="299"/>
      <c r="N52" s="299"/>
      <c r="O52" s="299"/>
      <c r="P52" s="299"/>
      <c r="Q52" s="300"/>
    </row>
    <row r="53" spans="1:17" ht="15" customHeight="1" hidden="1">
      <c r="A53" s="574"/>
      <c r="B53" s="293" t="s">
        <v>66</v>
      </c>
      <c r="C53" s="587"/>
      <c r="D53" s="301" t="s">
        <v>212</v>
      </c>
      <c r="E53" s="298"/>
      <c r="F53" s="298"/>
      <c r="G53" s="298"/>
      <c r="H53" s="302"/>
      <c r="I53" s="302"/>
      <c r="J53" s="302"/>
      <c r="K53" s="302"/>
      <c r="L53" s="302"/>
      <c r="M53" s="302"/>
      <c r="N53" s="302"/>
      <c r="O53" s="302"/>
      <c r="P53" s="302"/>
      <c r="Q53" s="303"/>
    </row>
    <row r="54" spans="1:17" ht="15" customHeight="1" hidden="1">
      <c r="A54" s="574"/>
      <c r="B54" s="293" t="s">
        <v>67</v>
      </c>
      <c r="C54" s="587"/>
      <c r="D54" s="304"/>
      <c r="E54" s="307"/>
      <c r="F54" s="307"/>
      <c r="G54" s="307"/>
      <c r="H54" s="305"/>
      <c r="I54" s="305"/>
      <c r="J54" s="305"/>
      <c r="K54" s="305"/>
      <c r="L54" s="305"/>
      <c r="M54" s="305"/>
      <c r="N54" s="305"/>
      <c r="O54" s="305"/>
      <c r="P54" s="305"/>
      <c r="Q54" s="305"/>
    </row>
    <row r="55" spans="1:17" ht="15" customHeight="1" hidden="1">
      <c r="A55" s="574"/>
      <c r="B55" s="293" t="s">
        <v>523</v>
      </c>
      <c r="C55" s="588"/>
      <c r="D55" s="306"/>
      <c r="E55" s="307"/>
      <c r="F55" s="307"/>
      <c r="G55" s="307"/>
      <c r="H55" s="308"/>
      <c r="I55" s="308"/>
      <c r="J55" s="308"/>
      <c r="K55" s="308"/>
      <c r="L55" s="308"/>
      <c r="M55" s="308"/>
      <c r="N55" s="308"/>
      <c r="O55" s="308"/>
      <c r="P55" s="308"/>
      <c r="Q55" s="308"/>
    </row>
    <row r="56" spans="1:17" ht="11.25" hidden="1">
      <c r="A56" s="310" t="s">
        <v>521</v>
      </c>
      <c r="B56" s="293" t="s">
        <v>102</v>
      </c>
      <c r="C56" s="319"/>
      <c r="D56" s="320"/>
      <c r="E56" s="320"/>
      <c r="F56" s="320"/>
      <c r="G56" s="320"/>
      <c r="H56" s="320"/>
      <c r="I56" s="320"/>
      <c r="J56" s="320"/>
      <c r="K56" s="320"/>
      <c r="L56" s="320"/>
      <c r="M56" s="320"/>
      <c r="N56" s="320"/>
      <c r="O56" s="320"/>
      <c r="P56" s="320"/>
      <c r="Q56" s="321"/>
    </row>
    <row r="57" spans="1:17" s="291" customFormat="1" ht="11.25">
      <c r="A57" s="288">
        <v>2</v>
      </c>
      <c r="B57" s="311" t="s">
        <v>103</v>
      </c>
      <c r="C57" s="312" t="s">
        <v>53</v>
      </c>
      <c r="D57" s="313"/>
      <c r="E57" s="311">
        <f aca="true" t="shared" si="6" ref="E57:Q57">SUM(E62)</f>
        <v>0</v>
      </c>
      <c r="F57" s="311">
        <f t="shared" si="6"/>
        <v>0</v>
      </c>
      <c r="G57" s="311">
        <f t="shared" si="6"/>
        <v>0</v>
      </c>
      <c r="H57" s="311">
        <f t="shared" si="6"/>
        <v>0</v>
      </c>
      <c r="I57" s="311">
        <f t="shared" si="6"/>
        <v>0</v>
      </c>
      <c r="J57" s="311">
        <f t="shared" si="6"/>
        <v>0</v>
      </c>
      <c r="K57" s="311">
        <f t="shared" si="6"/>
        <v>0</v>
      </c>
      <c r="L57" s="311">
        <f t="shared" si="6"/>
        <v>0</v>
      </c>
      <c r="M57" s="311">
        <f t="shared" si="6"/>
        <v>0</v>
      </c>
      <c r="N57" s="311">
        <f t="shared" si="6"/>
        <v>0</v>
      </c>
      <c r="O57" s="311">
        <f t="shared" si="6"/>
        <v>0</v>
      </c>
      <c r="P57" s="311">
        <f t="shared" si="6"/>
        <v>0</v>
      </c>
      <c r="Q57" s="311">
        <f t="shared" si="6"/>
        <v>0</v>
      </c>
    </row>
    <row r="58" spans="1:17" ht="12.75">
      <c r="A58" s="292" t="s">
        <v>104</v>
      </c>
      <c r="B58" s="293" t="s">
        <v>95</v>
      </c>
      <c r="C58" s="294"/>
      <c r="D58" s="287"/>
      <c r="E58" s="287"/>
      <c r="F58" s="287"/>
      <c r="G58" s="287"/>
      <c r="H58" s="287"/>
      <c r="I58" s="287"/>
      <c r="J58" s="287"/>
      <c r="K58" s="287"/>
      <c r="L58" s="287"/>
      <c r="M58" s="287"/>
      <c r="N58" s="287"/>
      <c r="O58" s="287"/>
      <c r="P58" s="287"/>
      <c r="Q58" s="278"/>
    </row>
    <row r="59" spans="1:17" ht="12.75">
      <c r="A59" s="292"/>
      <c r="B59" s="293" t="s">
        <v>96</v>
      </c>
      <c r="C59" s="279"/>
      <c r="D59" s="280"/>
      <c r="E59" s="280"/>
      <c r="F59" s="280"/>
      <c r="G59" s="280"/>
      <c r="H59" s="280"/>
      <c r="I59" s="280"/>
      <c r="J59" s="280"/>
      <c r="K59" s="280"/>
      <c r="L59" s="280"/>
      <c r="M59" s="280"/>
      <c r="N59" s="280"/>
      <c r="O59" s="280"/>
      <c r="P59" s="280"/>
      <c r="Q59" s="138"/>
    </row>
    <row r="60" spans="1:17" ht="12.75">
      <c r="A60" s="292"/>
      <c r="B60" s="293" t="s">
        <v>97</v>
      </c>
      <c r="C60" s="279"/>
      <c r="D60" s="280"/>
      <c r="E60" s="280"/>
      <c r="F60" s="280"/>
      <c r="G60" s="280"/>
      <c r="H60" s="280"/>
      <c r="I60" s="280"/>
      <c r="J60" s="280"/>
      <c r="K60" s="280"/>
      <c r="L60" s="280"/>
      <c r="M60" s="280"/>
      <c r="N60" s="280"/>
      <c r="O60" s="280"/>
      <c r="P60" s="280"/>
      <c r="Q60" s="138"/>
    </row>
    <row r="61" spans="1:17" ht="12.75">
      <c r="A61" s="292"/>
      <c r="B61" s="293" t="s">
        <v>98</v>
      </c>
      <c r="C61" s="314"/>
      <c r="D61" s="315"/>
      <c r="E61" s="315"/>
      <c r="F61" s="315"/>
      <c r="G61" s="315"/>
      <c r="H61" s="315"/>
      <c r="I61" s="315"/>
      <c r="J61" s="315"/>
      <c r="K61" s="315"/>
      <c r="L61" s="315"/>
      <c r="M61" s="315"/>
      <c r="N61" s="315"/>
      <c r="O61" s="315"/>
      <c r="P61" s="315"/>
      <c r="Q61" s="136"/>
    </row>
    <row r="62" spans="1:17" ht="11.25">
      <c r="A62" s="292"/>
      <c r="B62" s="293" t="s">
        <v>99</v>
      </c>
      <c r="C62" s="589"/>
      <c r="D62" s="589"/>
      <c r="E62" s="293"/>
      <c r="F62" s="293"/>
      <c r="G62" s="293"/>
      <c r="H62" s="293"/>
      <c r="I62" s="293"/>
      <c r="J62" s="293"/>
      <c r="K62" s="293"/>
      <c r="L62" s="293"/>
      <c r="M62" s="293"/>
      <c r="N62" s="293"/>
      <c r="O62" s="293"/>
      <c r="P62" s="293"/>
      <c r="Q62" s="293"/>
    </row>
    <row r="63" spans="1:17" ht="11.25">
      <c r="A63" s="292"/>
      <c r="B63" s="293" t="s">
        <v>518</v>
      </c>
      <c r="C63" s="590"/>
      <c r="D63" s="590"/>
      <c r="E63" s="293"/>
      <c r="F63" s="293"/>
      <c r="G63" s="293"/>
      <c r="H63" s="316"/>
      <c r="I63" s="316"/>
      <c r="J63" s="316"/>
      <c r="K63" s="316"/>
      <c r="L63" s="316"/>
      <c r="M63" s="316"/>
      <c r="N63" s="316"/>
      <c r="O63" s="316"/>
      <c r="P63" s="316"/>
      <c r="Q63" s="316"/>
    </row>
    <row r="64" spans="1:17" ht="11.25">
      <c r="A64" s="292"/>
      <c r="B64" s="293" t="s">
        <v>516</v>
      </c>
      <c r="C64" s="317"/>
      <c r="D64" s="317"/>
      <c r="E64" s="293"/>
      <c r="F64" s="293"/>
      <c r="G64" s="293"/>
      <c r="H64" s="317"/>
      <c r="I64" s="317"/>
      <c r="J64" s="317"/>
      <c r="K64" s="317"/>
      <c r="L64" s="317"/>
      <c r="M64" s="317"/>
      <c r="N64" s="317"/>
      <c r="O64" s="317"/>
      <c r="P64" s="317"/>
      <c r="Q64" s="317"/>
    </row>
    <row r="65" spans="1:17" ht="11.25">
      <c r="A65" s="292"/>
      <c r="B65" s="293" t="s">
        <v>77</v>
      </c>
      <c r="C65" s="317"/>
      <c r="D65" s="317"/>
      <c r="E65" s="293"/>
      <c r="F65" s="293"/>
      <c r="G65" s="293"/>
      <c r="H65" s="317"/>
      <c r="I65" s="317"/>
      <c r="J65" s="317"/>
      <c r="K65" s="317"/>
      <c r="L65" s="317"/>
      <c r="M65" s="317"/>
      <c r="N65" s="317"/>
      <c r="O65" s="317"/>
      <c r="P65" s="317"/>
      <c r="Q65" s="317"/>
    </row>
    <row r="66" spans="1:17" ht="11.25">
      <c r="A66" s="292"/>
      <c r="B66" s="293" t="s">
        <v>66</v>
      </c>
      <c r="C66" s="318"/>
      <c r="D66" s="318"/>
      <c r="E66" s="293"/>
      <c r="F66" s="293"/>
      <c r="G66" s="293"/>
      <c r="H66" s="318"/>
      <c r="I66" s="318"/>
      <c r="J66" s="318"/>
      <c r="K66" s="318"/>
      <c r="L66" s="318"/>
      <c r="M66" s="318"/>
      <c r="N66" s="318"/>
      <c r="O66" s="318"/>
      <c r="P66" s="318"/>
      <c r="Q66" s="318"/>
    </row>
    <row r="67" spans="1:17" ht="11.25">
      <c r="A67" s="310" t="s">
        <v>105</v>
      </c>
      <c r="B67" s="293" t="s">
        <v>102</v>
      </c>
      <c r="C67" s="319"/>
      <c r="D67" s="320"/>
      <c r="E67" s="320"/>
      <c r="F67" s="320"/>
      <c r="G67" s="320"/>
      <c r="H67" s="320"/>
      <c r="I67" s="320"/>
      <c r="J67" s="320"/>
      <c r="K67" s="320"/>
      <c r="L67" s="320"/>
      <c r="M67" s="320"/>
      <c r="N67" s="320"/>
      <c r="O67" s="320"/>
      <c r="P67" s="320"/>
      <c r="Q67" s="321"/>
    </row>
    <row r="68" spans="1:17" s="291" customFormat="1" ht="12.75">
      <c r="A68" s="571" t="s">
        <v>106</v>
      </c>
      <c r="B68" s="572"/>
      <c r="C68" s="571" t="s">
        <v>53</v>
      </c>
      <c r="D68" s="573"/>
      <c r="E68" s="290">
        <f aca="true" t="shared" si="7" ref="E68:Q68">SUM(E10+E57)</f>
        <v>4474000</v>
      </c>
      <c r="F68" s="290">
        <f t="shared" si="7"/>
        <v>1291750</v>
      </c>
      <c r="G68" s="290">
        <f t="shared" si="7"/>
        <v>3182250</v>
      </c>
      <c r="H68" s="290">
        <f t="shared" si="7"/>
        <v>4474000</v>
      </c>
      <c r="I68" s="290">
        <f t="shared" si="7"/>
        <v>1291750</v>
      </c>
      <c r="J68" s="290">
        <f t="shared" si="7"/>
        <v>0</v>
      </c>
      <c r="K68" s="290">
        <f t="shared" si="7"/>
        <v>0</v>
      </c>
      <c r="L68" s="290">
        <f t="shared" si="7"/>
        <v>1291750</v>
      </c>
      <c r="M68" s="290">
        <f t="shared" si="7"/>
        <v>3182250</v>
      </c>
      <c r="N68" s="290">
        <f t="shared" si="7"/>
        <v>0</v>
      </c>
      <c r="O68" s="290">
        <f t="shared" si="7"/>
        <v>0</v>
      </c>
      <c r="P68" s="290">
        <f t="shared" si="7"/>
        <v>0</v>
      </c>
      <c r="Q68" s="290">
        <f t="shared" si="7"/>
        <v>3182250</v>
      </c>
    </row>
  </sheetData>
  <mergeCells count="59">
    <mergeCell ref="A3:A8"/>
    <mergeCell ref="B3:B8"/>
    <mergeCell ref="A11:A19"/>
    <mergeCell ref="A20:A28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C10:D10"/>
    <mergeCell ref="F4:F8"/>
    <mergeCell ref="G4:G8"/>
    <mergeCell ref="F3:G3"/>
    <mergeCell ref="C3:C8"/>
    <mergeCell ref="D3:D8"/>
    <mergeCell ref="E3:E8"/>
    <mergeCell ref="A1:Q1"/>
    <mergeCell ref="C25:C28"/>
    <mergeCell ref="C20:Q20"/>
    <mergeCell ref="N7:Q7"/>
    <mergeCell ref="C11:Q11"/>
    <mergeCell ref="C12:Q12"/>
    <mergeCell ref="C13:Q13"/>
    <mergeCell ref="C14:Q14"/>
    <mergeCell ref="D15:D16"/>
    <mergeCell ref="C16:C19"/>
    <mergeCell ref="C21:Q21"/>
    <mergeCell ref="C22:Q22"/>
    <mergeCell ref="C23:Q23"/>
    <mergeCell ref="D24:D25"/>
    <mergeCell ref="A29:A37"/>
    <mergeCell ref="C29:Q29"/>
    <mergeCell ref="C30:Q30"/>
    <mergeCell ref="C31:Q31"/>
    <mergeCell ref="C32:Q32"/>
    <mergeCell ref="D33:D34"/>
    <mergeCell ref="C34:C37"/>
    <mergeCell ref="D62:D63"/>
    <mergeCell ref="A38:A46"/>
    <mergeCell ref="C38:Q38"/>
    <mergeCell ref="C39:Q39"/>
    <mergeCell ref="C40:Q40"/>
    <mergeCell ref="C41:Q41"/>
    <mergeCell ref="D42:D43"/>
    <mergeCell ref="C43:C46"/>
    <mergeCell ref="A68:B68"/>
    <mergeCell ref="C68:D68"/>
    <mergeCell ref="A47:A55"/>
    <mergeCell ref="C47:Q47"/>
    <mergeCell ref="C48:Q48"/>
    <mergeCell ref="C49:Q49"/>
    <mergeCell ref="C50:Q50"/>
    <mergeCell ref="D51:D52"/>
    <mergeCell ref="C52:C55"/>
    <mergeCell ref="C62:C63"/>
  </mergeCells>
  <printOptions/>
  <pageMargins left="0.3937007874015748" right="0.3937007874015748" top="0.9448818897637796" bottom="0.5905511811023623" header="0.1968503937007874" footer="0.5118110236220472"/>
  <pageSetup horizontalDpi="300" verticalDpi="300" orientation="landscape" paperSize="9" scale="90" r:id="rId1"/>
  <headerFooter alignWithMargins="0">
    <oddHeader>&amp;R&amp;"Arial CE,Kursywa"&amp;8Załącznik nr &amp;A
do uchwały Rady Gminy
nr XVI/84/2007 z dnia 21.12.2007 r.</oddHeader>
  </headerFooter>
  <rowBreaks count="1" manualBreakCount="1">
    <brk id="3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7">
      <selection activeCell="F11" sqref="F11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bestFit="1" customWidth="1"/>
    <col min="4" max="4" width="16.25390625" style="2" hidden="1" customWidth="1"/>
    <col min="5" max="5" width="13.75390625" style="2" customWidth="1"/>
    <col min="6" max="16384" width="9.125" style="2" customWidth="1"/>
  </cols>
  <sheetData>
    <row r="1" spans="1:5" ht="15" customHeight="1">
      <c r="A1" s="604" t="s">
        <v>131</v>
      </c>
      <c r="B1" s="604"/>
      <c r="C1" s="604"/>
      <c r="D1" s="604"/>
      <c r="E1" s="604"/>
    </row>
    <row r="2" spans="1:5" ht="15" customHeight="1">
      <c r="A2" s="604" t="s">
        <v>625</v>
      </c>
      <c r="B2" s="604"/>
      <c r="C2" s="604"/>
      <c r="D2" s="604"/>
      <c r="E2" s="604"/>
    </row>
    <row r="4" ht="13.5" thickBot="1">
      <c r="E4" s="11" t="s">
        <v>47</v>
      </c>
    </row>
    <row r="5" spans="1:5" ht="15.75" thickBot="1">
      <c r="A5" s="44" t="s">
        <v>132</v>
      </c>
      <c r="B5" s="44" t="s">
        <v>5</v>
      </c>
      <c r="C5" s="44" t="s">
        <v>133</v>
      </c>
      <c r="D5" s="605" t="s">
        <v>8</v>
      </c>
      <c r="E5" s="606"/>
    </row>
    <row r="6" spans="1:5" ht="15">
      <c r="A6" s="45"/>
      <c r="B6" s="45"/>
      <c r="C6" s="45" t="s">
        <v>4</v>
      </c>
      <c r="D6" s="46" t="s">
        <v>134</v>
      </c>
      <c r="E6" s="47" t="s">
        <v>135</v>
      </c>
    </row>
    <row r="7" spans="1:5" ht="15.75" thickBot="1">
      <c r="A7" s="45"/>
      <c r="B7" s="45"/>
      <c r="C7" s="45"/>
      <c r="D7" s="48" t="s">
        <v>624</v>
      </c>
      <c r="E7" s="48" t="s">
        <v>66</v>
      </c>
    </row>
    <row r="8" spans="1:5" ht="9" customHeight="1" thickBot="1">
      <c r="A8" s="49">
        <v>1</v>
      </c>
      <c r="B8" s="49">
        <v>2</v>
      </c>
      <c r="C8" s="49">
        <v>3</v>
      </c>
      <c r="D8" s="49">
        <v>4</v>
      </c>
      <c r="E8" s="49">
        <v>5</v>
      </c>
    </row>
    <row r="9" spans="1:5" ht="19.5" customHeight="1">
      <c r="A9" s="50" t="s">
        <v>13</v>
      </c>
      <c r="B9" s="51" t="s">
        <v>136</v>
      </c>
      <c r="C9" s="50"/>
      <c r="D9" s="394">
        <f>SUM(1!E154)</f>
        <v>8241432.569999999</v>
      </c>
      <c r="E9" s="394">
        <f>SUM(1!F154)</f>
        <v>9047591</v>
      </c>
    </row>
    <row r="10" spans="1:5" ht="19.5" customHeight="1">
      <c r="A10" s="52" t="s">
        <v>14</v>
      </c>
      <c r="B10" s="53" t="s">
        <v>79</v>
      </c>
      <c r="C10" s="52"/>
      <c r="D10" s="443">
        <f>SUM(2!E383)</f>
        <v>8159490.57</v>
      </c>
      <c r="E10" s="443">
        <f>SUM(2!F383)</f>
        <v>9245591</v>
      </c>
    </row>
    <row r="11" spans="1:5" ht="19.5" customHeight="1">
      <c r="A11" s="52"/>
      <c r="B11" s="53" t="s">
        <v>137</v>
      </c>
      <c r="C11" s="52"/>
      <c r="D11" s="443">
        <f>SUM(D9-D10)</f>
        <v>81941.99999999907</v>
      </c>
      <c r="E11" s="443">
        <f>SUM(E9-E10)</f>
        <v>-198000</v>
      </c>
    </row>
    <row r="12" spans="1:5" ht="19.5" customHeight="1" thickBot="1">
      <c r="A12" s="54"/>
      <c r="B12" s="55" t="s">
        <v>138</v>
      </c>
      <c r="C12" s="54"/>
      <c r="D12" s="458"/>
      <c r="E12" s="458"/>
    </row>
    <row r="13" spans="1:5" ht="19.5" customHeight="1" thickBot="1">
      <c r="A13" s="44" t="s">
        <v>11</v>
      </c>
      <c r="B13" s="56" t="s">
        <v>139</v>
      </c>
      <c r="C13" s="57"/>
      <c r="D13" s="459">
        <f>SUM(D14-D24)</f>
        <v>-81942</v>
      </c>
      <c r="E13" s="459">
        <f>SUM(E14-E24)</f>
        <v>198000</v>
      </c>
    </row>
    <row r="14" spans="1:5" ht="19.5" customHeight="1" thickBot="1">
      <c r="A14" s="607" t="s">
        <v>28</v>
      </c>
      <c r="B14" s="608"/>
      <c r="C14" s="58"/>
      <c r="D14" s="460">
        <f>SUM(D15:D23)</f>
        <v>1010549</v>
      </c>
      <c r="E14" s="460">
        <f>SUM(E15:E23)</f>
        <v>800000</v>
      </c>
    </row>
    <row r="15" spans="1:5" ht="19.5" customHeight="1">
      <c r="A15" s="59" t="s">
        <v>13</v>
      </c>
      <c r="B15" s="60" t="s">
        <v>21</v>
      </c>
      <c r="C15" s="59" t="s">
        <v>29</v>
      </c>
      <c r="D15" s="461">
        <v>918129</v>
      </c>
      <c r="E15" s="461">
        <v>800000</v>
      </c>
    </row>
    <row r="16" spans="1:5" ht="19.5" customHeight="1">
      <c r="A16" s="52" t="s">
        <v>14</v>
      </c>
      <c r="B16" s="53" t="s">
        <v>22</v>
      </c>
      <c r="C16" s="52" t="s">
        <v>29</v>
      </c>
      <c r="D16" s="443"/>
      <c r="E16" s="443"/>
    </row>
    <row r="17" spans="1:5" ht="49.5" customHeight="1">
      <c r="A17" s="52" t="s">
        <v>15</v>
      </c>
      <c r="B17" s="61" t="s">
        <v>140</v>
      </c>
      <c r="C17" s="52" t="s">
        <v>57</v>
      </c>
      <c r="D17" s="443"/>
      <c r="E17" s="443"/>
    </row>
    <row r="18" spans="1:5" ht="19.5" customHeight="1">
      <c r="A18" s="52" t="s">
        <v>1</v>
      </c>
      <c r="B18" s="53" t="s">
        <v>31</v>
      </c>
      <c r="C18" s="52" t="s">
        <v>58</v>
      </c>
      <c r="D18" s="443"/>
      <c r="E18" s="443"/>
    </row>
    <row r="19" spans="1:5" ht="19.5" customHeight="1">
      <c r="A19" s="52" t="s">
        <v>20</v>
      </c>
      <c r="B19" s="53" t="s">
        <v>141</v>
      </c>
      <c r="C19" s="52" t="s">
        <v>59</v>
      </c>
      <c r="D19" s="443"/>
      <c r="E19" s="443"/>
    </row>
    <row r="20" spans="1:5" ht="19.5" customHeight="1">
      <c r="A20" s="52" t="s">
        <v>23</v>
      </c>
      <c r="B20" s="53" t="s">
        <v>24</v>
      </c>
      <c r="C20" s="52" t="s">
        <v>30</v>
      </c>
      <c r="D20" s="443">
        <v>92420</v>
      </c>
      <c r="E20" s="443"/>
    </row>
    <row r="21" spans="1:5" ht="19.5" customHeight="1">
      <c r="A21" s="52" t="s">
        <v>26</v>
      </c>
      <c r="B21" s="53" t="s">
        <v>142</v>
      </c>
      <c r="C21" s="52" t="s">
        <v>34</v>
      </c>
      <c r="D21" s="443"/>
      <c r="E21" s="443"/>
    </row>
    <row r="22" spans="1:5" ht="19.5" customHeight="1">
      <c r="A22" s="52" t="s">
        <v>33</v>
      </c>
      <c r="B22" s="53" t="s">
        <v>56</v>
      </c>
      <c r="C22" s="52" t="s">
        <v>143</v>
      </c>
      <c r="D22" s="443"/>
      <c r="E22" s="443"/>
    </row>
    <row r="23" spans="1:5" ht="19.5" customHeight="1" thickBot="1">
      <c r="A23" s="50" t="s">
        <v>54</v>
      </c>
      <c r="B23" s="51" t="s">
        <v>55</v>
      </c>
      <c r="C23" s="50" t="s">
        <v>32</v>
      </c>
      <c r="D23" s="394"/>
      <c r="E23" s="394"/>
    </row>
    <row r="24" spans="1:5" ht="19.5" customHeight="1" thickBot="1">
      <c r="A24" s="607" t="s">
        <v>144</v>
      </c>
      <c r="B24" s="608"/>
      <c r="C24" s="58"/>
      <c r="D24" s="460">
        <f>SUM(D25:D32)</f>
        <v>1092491</v>
      </c>
      <c r="E24" s="460">
        <f>SUM(E25:E32)</f>
        <v>602000</v>
      </c>
    </row>
    <row r="25" spans="1:5" ht="19.5" customHeight="1">
      <c r="A25" s="62" t="s">
        <v>13</v>
      </c>
      <c r="B25" s="63" t="s">
        <v>60</v>
      </c>
      <c r="C25" s="62" t="s">
        <v>36</v>
      </c>
      <c r="D25" s="462">
        <v>129000</v>
      </c>
      <c r="E25" s="462">
        <v>297000</v>
      </c>
    </row>
    <row r="26" spans="1:5" ht="19.5" customHeight="1">
      <c r="A26" s="52" t="s">
        <v>14</v>
      </c>
      <c r="B26" s="53" t="s">
        <v>35</v>
      </c>
      <c r="C26" s="52" t="s">
        <v>36</v>
      </c>
      <c r="D26" s="443">
        <v>732000</v>
      </c>
      <c r="E26" s="443">
        <v>305000</v>
      </c>
    </row>
    <row r="27" spans="1:5" ht="49.5" customHeight="1">
      <c r="A27" s="52" t="s">
        <v>15</v>
      </c>
      <c r="B27" s="61" t="s">
        <v>145</v>
      </c>
      <c r="C27" s="52" t="s">
        <v>64</v>
      </c>
      <c r="D27" s="443">
        <v>231491</v>
      </c>
      <c r="E27" s="443"/>
    </row>
    <row r="28" spans="1:5" ht="19.5" customHeight="1">
      <c r="A28" s="52" t="s">
        <v>1</v>
      </c>
      <c r="B28" s="53" t="s">
        <v>61</v>
      </c>
      <c r="C28" s="52" t="s">
        <v>52</v>
      </c>
      <c r="D28" s="443"/>
      <c r="E28" s="443"/>
    </row>
    <row r="29" spans="1:5" ht="19.5" customHeight="1">
      <c r="A29" s="52" t="s">
        <v>20</v>
      </c>
      <c r="B29" s="53" t="s">
        <v>62</v>
      </c>
      <c r="C29" s="52" t="s">
        <v>38</v>
      </c>
      <c r="D29" s="443"/>
      <c r="E29" s="443"/>
    </row>
    <row r="30" spans="1:5" ht="19.5" customHeight="1">
      <c r="A30" s="52" t="s">
        <v>23</v>
      </c>
      <c r="B30" s="53" t="s">
        <v>25</v>
      </c>
      <c r="C30" s="52" t="s">
        <v>39</v>
      </c>
      <c r="D30" s="443"/>
      <c r="E30" s="443"/>
    </row>
    <row r="31" spans="1:5" ht="19.5" customHeight="1">
      <c r="A31" s="52" t="s">
        <v>26</v>
      </c>
      <c r="B31" s="64" t="s">
        <v>63</v>
      </c>
      <c r="C31" s="65" t="s">
        <v>40</v>
      </c>
      <c r="D31" s="463"/>
      <c r="E31" s="463"/>
    </row>
    <row r="32" spans="1:5" ht="19.5" customHeight="1" thickBot="1">
      <c r="A32" s="66" t="s">
        <v>33</v>
      </c>
      <c r="B32" s="67" t="s">
        <v>41</v>
      </c>
      <c r="C32" s="66" t="s">
        <v>37</v>
      </c>
      <c r="D32" s="464"/>
      <c r="E32" s="464"/>
    </row>
    <row r="33" spans="1:5" ht="19.5" customHeight="1">
      <c r="A33" s="5"/>
      <c r="B33" s="6"/>
      <c r="C33" s="6"/>
      <c r="D33" s="6"/>
      <c r="E33" s="6"/>
    </row>
    <row r="34" ht="12.75">
      <c r="A34" s="4"/>
    </row>
    <row r="35" ht="12.75">
      <c r="A35" s="4"/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</sheetData>
  <mergeCells count="5">
    <mergeCell ref="A1:E1"/>
    <mergeCell ref="D5:E5"/>
    <mergeCell ref="A14:B14"/>
    <mergeCell ref="A24:B24"/>
    <mergeCell ref="A2:E2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300" verticalDpi="300" orientation="portrait" paperSize="9" r:id="rId1"/>
  <headerFooter alignWithMargins="0">
    <oddHeader>&amp;R&amp;"Arial CE,Kursywa"&amp;8Załącznik nr 5
do uchwały Rady Gminy
nr XVI/84/2007 z dnia 21.12.2007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52"/>
  <sheetViews>
    <sheetView defaultGridColor="0" colorId="8" workbookViewId="0" topLeftCell="A23">
      <selection activeCell="E51" sqref="E51"/>
    </sheetView>
  </sheetViews>
  <sheetFormatPr defaultColWidth="9.00390625" defaultRowHeight="12.75"/>
  <cols>
    <col min="1" max="1" width="4.625" style="2" customWidth="1"/>
    <col min="2" max="2" width="7.625" style="2" customWidth="1"/>
    <col min="3" max="3" width="5.00390625" style="2" customWidth="1"/>
    <col min="4" max="4" width="11.75390625" style="2" customWidth="1"/>
    <col min="5" max="5" width="11.375" style="2" customWidth="1"/>
    <col min="6" max="6" width="9.625" style="2" customWidth="1"/>
    <col min="7" max="7" width="10.00390625" style="0" customWidth="1"/>
    <col min="8" max="8" width="13.375" style="0" customWidth="1"/>
    <col min="9" max="9" width="12.375" style="0" customWidth="1"/>
    <col min="10" max="10" width="10.375" style="0" customWidth="1"/>
  </cols>
  <sheetData>
    <row r="1" spans="1:10" ht="48.75" customHeight="1">
      <c r="A1" s="609" t="s">
        <v>633</v>
      </c>
      <c r="B1" s="609"/>
      <c r="C1" s="609"/>
      <c r="D1" s="609"/>
      <c r="E1" s="609"/>
      <c r="F1" s="609"/>
      <c r="G1" s="609"/>
      <c r="H1" s="609"/>
      <c r="I1" s="609"/>
      <c r="J1" s="609"/>
    </row>
    <row r="2" ht="12.75">
      <c r="J2" s="10" t="s">
        <v>47</v>
      </c>
    </row>
    <row r="3" spans="1:10" s="353" customFormat="1" ht="20.25" customHeight="1">
      <c r="A3" s="567" t="s">
        <v>2</v>
      </c>
      <c r="B3" s="568" t="s">
        <v>3</v>
      </c>
      <c r="C3" s="568" t="s">
        <v>4</v>
      </c>
      <c r="D3" s="566" t="s">
        <v>116</v>
      </c>
      <c r="E3" s="566" t="s">
        <v>146</v>
      </c>
      <c r="F3" s="566" t="s">
        <v>84</v>
      </c>
      <c r="G3" s="566"/>
      <c r="H3" s="566"/>
      <c r="I3" s="566"/>
      <c r="J3" s="566"/>
    </row>
    <row r="4" spans="1:10" s="353" customFormat="1" ht="20.25" customHeight="1">
      <c r="A4" s="567"/>
      <c r="B4" s="569"/>
      <c r="C4" s="569"/>
      <c r="D4" s="567"/>
      <c r="E4" s="566"/>
      <c r="F4" s="566" t="s">
        <v>114</v>
      </c>
      <c r="G4" s="566" t="s">
        <v>6</v>
      </c>
      <c r="H4" s="566"/>
      <c r="I4" s="566"/>
      <c r="J4" s="566" t="s">
        <v>115</v>
      </c>
    </row>
    <row r="5" spans="1:10" s="353" customFormat="1" ht="65.25" customHeight="1">
      <c r="A5" s="567"/>
      <c r="B5" s="570"/>
      <c r="C5" s="570"/>
      <c r="D5" s="567"/>
      <c r="E5" s="566"/>
      <c r="F5" s="566"/>
      <c r="G5" s="331" t="s">
        <v>538</v>
      </c>
      <c r="H5" s="331" t="s">
        <v>112</v>
      </c>
      <c r="I5" s="331" t="s">
        <v>147</v>
      </c>
      <c r="J5" s="566"/>
    </row>
    <row r="6" spans="1:10" ht="9" customHeight="1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20">
        <v>10</v>
      </c>
    </row>
    <row r="7" spans="1:10" ht="12.75">
      <c r="A7" s="203" t="s">
        <v>245</v>
      </c>
      <c r="B7" s="203"/>
      <c r="C7" s="339"/>
      <c r="D7" s="435">
        <f aca="true" t="shared" si="0" ref="D7:J7">SUM(D8)</f>
        <v>28379</v>
      </c>
      <c r="E7" s="435">
        <f t="shared" si="0"/>
        <v>28379</v>
      </c>
      <c r="F7" s="484">
        <f t="shared" si="0"/>
        <v>28379</v>
      </c>
      <c r="G7" s="416">
        <f t="shared" si="0"/>
        <v>23721</v>
      </c>
      <c r="H7" s="416">
        <f t="shared" si="0"/>
        <v>4658</v>
      </c>
      <c r="I7" s="416">
        <f t="shared" si="0"/>
        <v>0</v>
      </c>
      <c r="J7" s="416">
        <f t="shared" si="0"/>
        <v>0</v>
      </c>
    </row>
    <row r="8" spans="1:10" ht="12.75">
      <c r="A8" s="336"/>
      <c r="B8" s="163" t="s">
        <v>247</v>
      </c>
      <c r="C8" s="163"/>
      <c r="D8" s="391">
        <f>SUM(D9:D12)</f>
        <v>28379</v>
      </c>
      <c r="E8" s="436">
        <f>SUM(E10:E12)</f>
        <v>28379</v>
      </c>
      <c r="F8" s="485">
        <f>SUM(F10:F12)</f>
        <v>28379</v>
      </c>
      <c r="G8" s="486">
        <f>SUM(G10+G11+G12)</f>
        <v>23721</v>
      </c>
      <c r="H8" s="486">
        <f>SUM(H10+H11+H12)</f>
        <v>4658</v>
      </c>
      <c r="I8" s="486">
        <f>SUM(I10+I11+I12)</f>
        <v>0</v>
      </c>
      <c r="J8" s="486">
        <f>SUM(J10+J11+J12)</f>
        <v>0</v>
      </c>
    </row>
    <row r="9" spans="1:10" s="41" customFormat="1" ht="12.75">
      <c r="A9" s="334"/>
      <c r="B9" s="333"/>
      <c r="C9" s="215" t="s">
        <v>249</v>
      </c>
      <c r="D9" s="487">
        <v>28379</v>
      </c>
      <c r="E9" s="488"/>
      <c r="F9" s="489"/>
      <c r="G9" s="490"/>
      <c r="H9" s="490"/>
      <c r="I9" s="490"/>
      <c r="J9" s="490"/>
    </row>
    <row r="10" spans="1:10" ht="12.75">
      <c r="A10" s="335"/>
      <c r="B10" s="213"/>
      <c r="C10" s="215" t="s">
        <v>382</v>
      </c>
      <c r="D10" s="424"/>
      <c r="E10" s="426">
        <f>SUM(F10+L10)</f>
        <v>23721</v>
      </c>
      <c r="F10" s="491">
        <f>SUM(G10)</f>
        <v>23721</v>
      </c>
      <c r="G10" s="491">
        <f>SUM(2!H338)</f>
        <v>23721</v>
      </c>
      <c r="H10" s="491"/>
      <c r="I10" s="491"/>
      <c r="J10" s="492"/>
    </row>
    <row r="11" spans="1:10" ht="12.75">
      <c r="A11" s="335"/>
      <c r="B11" s="213"/>
      <c r="C11" s="215" t="s">
        <v>386</v>
      </c>
      <c r="D11" s="424"/>
      <c r="E11" s="406">
        <f>SUM(F11+L11)</f>
        <v>4077</v>
      </c>
      <c r="F11" s="407">
        <f>SUM(H11)</f>
        <v>4077</v>
      </c>
      <c r="G11" s="407"/>
      <c r="H11" s="407">
        <f>SUM(2!I339)</f>
        <v>4077</v>
      </c>
      <c r="I11" s="407"/>
      <c r="J11" s="492"/>
    </row>
    <row r="12" spans="1:10" ht="12.75">
      <c r="A12" s="335"/>
      <c r="B12" s="225"/>
      <c r="C12" s="215" t="s">
        <v>388</v>
      </c>
      <c r="D12" s="424"/>
      <c r="E12" s="406">
        <f>SUM(F12+L12)</f>
        <v>581</v>
      </c>
      <c r="F12" s="407">
        <f>SUM(H12)</f>
        <v>581</v>
      </c>
      <c r="G12" s="407"/>
      <c r="H12" s="407">
        <f>SUM(2!I340)</f>
        <v>581</v>
      </c>
      <c r="I12" s="407"/>
      <c r="J12" s="492"/>
    </row>
    <row r="13" spans="1:10" ht="49.5" customHeight="1">
      <c r="A13" s="203" t="s">
        <v>261</v>
      </c>
      <c r="B13" s="340"/>
      <c r="C13" s="341"/>
      <c r="D13" s="493">
        <f aca="true" t="shared" si="1" ref="D13:J13">SUM(D14)</f>
        <v>800</v>
      </c>
      <c r="E13" s="493">
        <f t="shared" si="1"/>
        <v>800</v>
      </c>
      <c r="F13" s="483">
        <f t="shared" si="1"/>
        <v>800</v>
      </c>
      <c r="G13" s="483">
        <f t="shared" si="1"/>
        <v>0</v>
      </c>
      <c r="H13" s="483">
        <f t="shared" si="1"/>
        <v>0</v>
      </c>
      <c r="I13" s="483">
        <f t="shared" si="1"/>
        <v>0</v>
      </c>
      <c r="J13" s="483">
        <f t="shared" si="1"/>
        <v>0</v>
      </c>
    </row>
    <row r="14" spans="1:10" ht="12.75">
      <c r="A14" s="347"/>
      <c r="B14" s="163" t="s">
        <v>263</v>
      </c>
      <c r="C14" s="163"/>
      <c r="D14" s="391">
        <f>SUM(D15:D17)</f>
        <v>800</v>
      </c>
      <c r="E14" s="436">
        <f>SUM(E16:E17)</f>
        <v>800</v>
      </c>
      <c r="F14" s="485">
        <f>SUM(F16:F17)</f>
        <v>800</v>
      </c>
      <c r="G14" s="486">
        <f>SUM(G16+G17+G18)</f>
        <v>0</v>
      </c>
      <c r="H14" s="486">
        <f>SUM(H16+H17+H18)</f>
        <v>0</v>
      </c>
      <c r="I14" s="486">
        <f>SUM(I16+I17+I18)</f>
        <v>0</v>
      </c>
      <c r="J14" s="486">
        <f>SUM(J16+J17+J18)</f>
        <v>0</v>
      </c>
    </row>
    <row r="15" spans="1:10" s="41" customFormat="1" ht="12.75">
      <c r="A15" s="334"/>
      <c r="B15" s="333"/>
      <c r="C15" s="215" t="s">
        <v>249</v>
      </c>
      <c r="D15" s="487">
        <v>800</v>
      </c>
      <c r="E15" s="488"/>
      <c r="F15" s="489"/>
      <c r="G15" s="490"/>
      <c r="H15" s="490"/>
      <c r="I15" s="490"/>
      <c r="J15" s="490"/>
    </row>
    <row r="16" spans="1:10" ht="12.75">
      <c r="A16" s="348"/>
      <c r="B16" s="349"/>
      <c r="C16" s="215" t="s">
        <v>374</v>
      </c>
      <c r="D16" s="492"/>
      <c r="E16" s="406">
        <f>SUM(F16+L16)</f>
        <v>600</v>
      </c>
      <c r="F16" s="407">
        <f>SUM(2!G344)</f>
        <v>600</v>
      </c>
      <c r="G16" s="492"/>
      <c r="H16" s="492"/>
      <c r="I16" s="492"/>
      <c r="J16" s="492"/>
    </row>
    <row r="17" spans="1:10" ht="12.75">
      <c r="A17" s="337"/>
      <c r="B17" s="338"/>
      <c r="C17" s="215" t="s">
        <v>485</v>
      </c>
      <c r="D17" s="492"/>
      <c r="E17" s="406">
        <f>SUM(F17+L17)</f>
        <v>200</v>
      </c>
      <c r="F17" s="407">
        <f>SUM(2!G345)</f>
        <v>200</v>
      </c>
      <c r="G17" s="492"/>
      <c r="H17" s="492"/>
      <c r="I17" s="492"/>
      <c r="J17" s="492"/>
    </row>
    <row r="18" spans="1:10" ht="14.25" customHeight="1" hidden="1">
      <c r="A18" s="203"/>
      <c r="B18" s="340"/>
      <c r="C18" s="341"/>
      <c r="D18" s="493"/>
      <c r="E18" s="415"/>
      <c r="F18" s="483"/>
      <c r="G18" s="483"/>
      <c r="H18" s="483"/>
      <c r="I18" s="483"/>
      <c r="J18" s="483"/>
    </row>
    <row r="19" spans="1:10" ht="12.75" hidden="1">
      <c r="A19" s="347"/>
      <c r="B19" s="163"/>
      <c r="C19" s="163"/>
      <c r="D19" s="391"/>
      <c r="E19" s="436"/>
      <c r="F19" s="485"/>
      <c r="G19" s="485"/>
      <c r="H19" s="485"/>
      <c r="I19" s="485"/>
      <c r="J19" s="486"/>
    </row>
    <row r="20" spans="1:10" s="41" customFormat="1" ht="12.75" hidden="1">
      <c r="A20" s="334"/>
      <c r="B20" s="333"/>
      <c r="C20" s="215"/>
      <c r="D20" s="487"/>
      <c r="E20" s="488"/>
      <c r="F20" s="489"/>
      <c r="G20" s="490"/>
      <c r="H20" s="490"/>
      <c r="I20" s="490"/>
      <c r="J20" s="490"/>
    </row>
    <row r="21" spans="1:10" ht="12.75" hidden="1">
      <c r="A21" s="348"/>
      <c r="C21" s="121"/>
      <c r="D21" s="492"/>
      <c r="E21" s="406"/>
      <c r="F21" s="407"/>
      <c r="G21" s="494"/>
      <c r="H21" s="494"/>
      <c r="I21" s="494"/>
      <c r="J21" s="494"/>
    </row>
    <row r="22" spans="1:10" ht="12.75" hidden="1">
      <c r="A22" s="348"/>
      <c r="C22" s="215"/>
      <c r="D22" s="492"/>
      <c r="E22" s="406"/>
      <c r="F22" s="407"/>
      <c r="G22" s="494"/>
      <c r="H22" s="494"/>
      <c r="I22" s="494"/>
      <c r="J22" s="494"/>
    </row>
    <row r="23" spans="1:10" ht="14.25" customHeight="1">
      <c r="A23" s="203" t="s">
        <v>265</v>
      </c>
      <c r="B23" s="340"/>
      <c r="C23" s="341"/>
      <c r="D23" s="493">
        <f aca="true" t="shared" si="2" ref="D23:J23">SUM(D24)</f>
        <v>500</v>
      </c>
      <c r="E23" s="415">
        <f t="shared" si="2"/>
        <v>500</v>
      </c>
      <c r="F23" s="483">
        <f t="shared" si="2"/>
        <v>500</v>
      </c>
      <c r="G23" s="483">
        <f t="shared" si="2"/>
        <v>0</v>
      </c>
      <c r="H23" s="483">
        <f t="shared" si="2"/>
        <v>0</v>
      </c>
      <c r="I23" s="483">
        <f t="shared" si="2"/>
        <v>0</v>
      </c>
      <c r="J23" s="483">
        <f t="shared" si="2"/>
        <v>0</v>
      </c>
    </row>
    <row r="24" spans="1:10" ht="12.75">
      <c r="A24" s="347"/>
      <c r="B24" s="163" t="s">
        <v>481</v>
      </c>
      <c r="C24" s="163"/>
      <c r="D24" s="391">
        <f>SUM(D25:D27)</f>
        <v>500</v>
      </c>
      <c r="E24" s="436">
        <f aca="true" t="shared" si="3" ref="E24:J24">SUM(E26:E27)</f>
        <v>500</v>
      </c>
      <c r="F24" s="485">
        <f t="shared" si="3"/>
        <v>500</v>
      </c>
      <c r="G24" s="485">
        <f t="shared" si="3"/>
        <v>0</v>
      </c>
      <c r="H24" s="485">
        <f t="shared" si="3"/>
        <v>0</v>
      </c>
      <c r="I24" s="485">
        <f t="shared" si="3"/>
        <v>0</v>
      </c>
      <c r="J24" s="485">
        <f t="shared" si="3"/>
        <v>0</v>
      </c>
    </row>
    <row r="25" spans="1:10" s="41" customFormat="1" ht="12.75">
      <c r="A25" s="334"/>
      <c r="B25" s="333"/>
      <c r="C25" s="215" t="s">
        <v>249</v>
      </c>
      <c r="D25" s="487">
        <v>500</v>
      </c>
      <c r="E25" s="488"/>
      <c r="F25" s="489"/>
      <c r="G25" s="490"/>
      <c r="H25" s="490"/>
      <c r="I25" s="490"/>
      <c r="J25" s="490"/>
    </row>
    <row r="26" spans="1:10" ht="12.75">
      <c r="A26" s="348"/>
      <c r="C26" s="121" t="s">
        <v>374</v>
      </c>
      <c r="D26" s="492"/>
      <c r="E26" s="406">
        <f>SUM(F26+L26)</f>
        <v>200</v>
      </c>
      <c r="F26" s="422">
        <f>SUM(2!G362)</f>
        <v>200</v>
      </c>
      <c r="G26" s="494"/>
      <c r="H26" s="494"/>
      <c r="I26" s="494"/>
      <c r="J26" s="494"/>
    </row>
    <row r="27" spans="1:10" ht="12.75">
      <c r="A27" s="348"/>
      <c r="C27" s="215" t="s">
        <v>376</v>
      </c>
      <c r="D27" s="492"/>
      <c r="E27" s="406">
        <f>SUM(F27+L27)</f>
        <v>300</v>
      </c>
      <c r="F27" s="407">
        <f>SUM(2!G363)</f>
        <v>300</v>
      </c>
      <c r="G27" s="494"/>
      <c r="H27" s="494"/>
      <c r="I27" s="494"/>
      <c r="J27" s="494"/>
    </row>
    <row r="28" spans="1:10" ht="14.25" customHeight="1">
      <c r="A28" s="203" t="s">
        <v>334</v>
      </c>
      <c r="B28" s="340"/>
      <c r="C28" s="341"/>
      <c r="D28" s="493">
        <f>SUM(D29+D43+D46)</f>
        <v>1151000</v>
      </c>
      <c r="E28" s="493">
        <f aca="true" t="shared" si="4" ref="E28:J28">SUM(E29+E43+E46)</f>
        <v>1151000</v>
      </c>
      <c r="F28" s="483">
        <f t="shared" si="4"/>
        <v>32010</v>
      </c>
      <c r="G28" s="483">
        <f t="shared" si="4"/>
        <v>20926</v>
      </c>
      <c r="H28" s="483">
        <f t="shared" si="4"/>
        <v>4111</v>
      </c>
      <c r="I28" s="483">
        <f t="shared" si="4"/>
        <v>1118990</v>
      </c>
      <c r="J28" s="483">
        <f t="shared" si="4"/>
        <v>0</v>
      </c>
    </row>
    <row r="29" spans="1:10" ht="12.75">
      <c r="A29" s="347"/>
      <c r="B29" s="163" t="s">
        <v>338</v>
      </c>
      <c r="C29" s="163"/>
      <c r="D29" s="391">
        <f>SUM(D30:D32)</f>
        <v>1099000</v>
      </c>
      <c r="E29" s="436">
        <f aca="true" t="shared" si="5" ref="E29:J29">SUM(E31:E42)</f>
        <v>1099000</v>
      </c>
      <c r="F29" s="485">
        <f t="shared" si="5"/>
        <v>32010</v>
      </c>
      <c r="G29" s="485">
        <f t="shared" si="5"/>
        <v>20926</v>
      </c>
      <c r="H29" s="485">
        <f t="shared" si="5"/>
        <v>4111</v>
      </c>
      <c r="I29" s="485">
        <f t="shared" si="5"/>
        <v>1066990</v>
      </c>
      <c r="J29" s="485">
        <f t="shared" si="5"/>
        <v>0</v>
      </c>
    </row>
    <row r="30" spans="1:10" s="41" customFormat="1" ht="12.75">
      <c r="A30" s="334"/>
      <c r="B30" s="333"/>
      <c r="C30" s="215" t="s">
        <v>249</v>
      </c>
      <c r="D30" s="487">
        <v>1099000</v>
      </c>
      <c r="E30" s="488"/>
      <c r="F30" s="489"/>
      <c r="G30" s="490"/>
      <c r="H30" s="490"/>
      <c r="I30" s="490"/>
      <c r="J30" s="490"/>
    </row>
    <row r="31" spans="1:10" ht="12.75">
      <c r="A31" s="335"/>
      <c r="B31" s="213"/>
      <c r="C31" s="215" t="s">
        <v>448</v>
      </c>
      <c r="D31" s="424"/>
      <c r="E31" s="406">
        <f>SUM(I31)</f>
        <v>1066990</v>
      </c>
      <c r="F31" s="407"/>
      <c r="G31" s="407"/>
      <c r="H31" s="407"/>
      <c r="I31" s="407">
        <f>SUM(2!G367)</f>
        <v>1066990</v>
      </c>
      <c r="J31" s="492"/>
    </row>
    <row r="32" spans="1:10" ht="12.75">
      <c r="A32" s="335"/>
      <c r="B32" s="213"/>
      <c r="C32" s="215" t="s">
        <v>382</v>
      </c>
      <c r="D32" s="424"/>
      <c r="E32" s="406">
        <f aca="true" t="shared" si="6" ref="E32:E37">SUM(F32+L32)</f>
        <v>19486</v>
      </c>
      <c r="F32" s="407">
        <f>SUM(G32)</f>
        <v>19486</v>
      </c>
      <c r="G32" s="407">
        <f>SUM(2!H368)</f>
        <v>19486</v>
      </c>
      <c r="H32" s="407"/>
      <c r="I32" s="407"/>
      <c r="J32" s="492"/>
    </row>
    <row r="33" spans="1:10" ht="12.75">
      <c r="A33" s="335"/>
      <c r="B33" s="213"/>
      <c r="C33" s="215" t="s">
        <v>384</v>
      </c>
      <c r="D33" s="424"/>
      <c r="E33" s="406">
        <f t="shared" si="6"/>
        <v>1440</v>
      </c>
      <c r="F33" s="407">
        <f>SUM(G33)</f>
        <v>1440</v>
      </c>
      <c r="G33" s="407">
        <f>SUM(2!H369)</f>
        <v>1440</v>
      </c>
      <c r="H33" s="407"/>
      <c r="I33" s="407"/>
      <c r="J33" s="492"/>
    </row>
    <row r="34" spans="1:10" ht="12.75">
      <c r="A34" s="335"/>
      <c r="B34" s="213"/>
      <c r="C34" s="215" t="s">
        <v>386</v>
      </c>
      <c r="D34" s="424"/>
      <c r="E34" s="406">
        <f t="shared" si="6"/>
        <v>3598</v>
      </c>
      <c r="F34" s="407">
        <f>SUM(H34)</f>
        <v>3598</v>
      </c>
      <c r="G34" s="407"/>
      <c r="H34" s="407">
        <f>SUM(2!I370)</f>
        <v>3598</v>
      </c>
      <c r="I34" s="407"/>
      <c r="J34" s="492"/>
    </row>
    <row r="35" spans="1:10" ht="12.75">
      <c r="A35" s="335"/>
      <c r="B35" s="213"/>
      <c r="C35" s="215" t="s">
        <v>388</v>
      </c>
      <c r="D35" s="424"/>
      <c r="E35" s="406">
        <f t="shared" si="6"/>
        <v>513</v>
      </c>
      <c r="F35" s="407">
        <f>SUM(H35)</f>
        <v>513</v>
      </c>
      <c r="G35" s="407"/>
      <c r="H35" s="407">
        <f>SUM(2!I371)</f>
        <v>513</v>
      </c>
      <c r="I35" s="407"/>
      <c r="J35" s="492"/>
    </row>
    <row r="36" spans="1:10" ht="12.75">
      <c r="A36" s="335"/>
      <c r="B36" s="213"/>
      <c r="C36" s="215" t="s">
        <v>374</v>
      </c>
      <c r="D36" s="424"/>
      <c r="E36" s="406">
        <f t="shared" si="6"/>
        <v>300</v>
      </c>
      <c r="F36" s="407">
        <f>SUM(2!G372)</f>
        <v>300</v>
      </c>
      <c r="G36" s="407"/>
      <c r="H36" s="407"/>
      <c r="I36" s="407"/>
      <c r="J36" s="492"/>
    </row>
    <row r="37" spans="1:10" ht="12.75">
      <c r="A37" s="335"/>
      <c r="B37" s="213"/>
      <c r="C37" s="215" t="s">
        <v>376</v>
      </c>
      <c r="D37" s="424"/>
      <c r="E37" s="406">
        <f t="shared" si="6"/>
        <v>3683</v>
      </c>
      <c r="F37" s="407">
        <f>SUM(2!G373)</f>
        <v>3683</v>
      </c>
      <c r="G37" s="407"/>
      <c r="H37" s="407"/>
      <c r="I37" s="407"/>
      <c r="J37" s="492"/>
    </row>
    <row r="38" spans="1:10" ht="12.75">
      <c r="A38" s="335"/>
      <c r="B38" s="213"/>
      <c r="C38" s="215" t="s">
        <v>403</v>
      </c>
      <c r="D38" s="424"/>
      <c r="E38" s="406">
        <f>SUM(F38+L38)</f>
        <v>25</v>
      </c>
      <c r="F38" s="407">
        <f>SUM(2!G374)</f>
        <v>25</v>
      </c>
      <c r="G38" s="407"/>
      <c r="H38" s="407"/>
      <c r="I38" s="407"/>
      <c r="J38" s="492"/>
    </row>
    <row r="39" spans="1:10" ht="12.75">
      <c r="A39" s="348"/>
      <c r="B39" s="349"/>
      <c r="C39" s="215" t="s">
        <v>390</v>
      </c>
      <c r="D39" s="492"/>
      <c r="E39" s="406">
        <f>SUM(F39+L39)</f>
        <v>845</v>
      </c>
      <c r="F39" s="407">
        <f>SUM(2!G375)</f>
        <v>845</v>
      </c>
      <c r="G39" s="407"/>
      <c r="H39" s="407"/>
      <c r="I39" s="494"/>
      <c r="J39" s="494"/>
    </row>
    <row r="40" spans="1:10" ht="12.75">
      <c r="A40" s="348"/>
      <c r="B40" s="349"/>
      <c r="C40" s="215" t="s">
        <v>487</v>
      </c>
      <c r="D40" s="492"/>
      <c r="E40" s="406">
        <f>SUM(F40+L40)</f>
        <v>220</v>
      </c>
      <c r="F40" s="407">
        <f>SUM(2!G376)</f>
        <v>220</v>
      </c>
      <c r="G40" s="407"/>
      <c r="H40" s="407"/>
      <c r="I40" s="494"/>
      <c r="J40" s="494"/>
    </row>
    <row r="41" spans="1:10" ht="12.75">
      <c r="A41" s="335"/>
      <c r="B41" s="213"/>
      <c r="C41" s="215" t="s">
        <v>488</v>
      </c>
      <c r="D41" s="424"/>
      <c r="E41" s="406">
        <f>SUM(F41+L41)</f>
        <v>300</v>
      </c>
      <c r="F41" s="407">
        <f>SUM(2!G377)</f>
        <v>300</v>
      </c>
      <c r="G41" s="407"/>
      <c r="H41" s="407"/>
      <c r="I41" s="407"/>
      <c r="J41" s="492"/>
    </row>
    <row r="42" spans="1:10" ht="12.75">
      <c r="A42" s="348"/>
      <c r="B42" s="338"/>
      <c r="C42" s="215" t="s">
        <v>489</v>
      </c>
      <c r="D42" s="492"/>
      <c r="E42" s="406">
        <f>SUM(F42+L42)</f>
        <v>1600</v>
      </c>
      <c r="F42" s="407">
        <f>SUM(2!G378)</f>
        <v>1600</v>
      </c>
      <c r="G42" s="407"/>
      <c r="H42" s="407"/>
      <c r="I42" s="494"/>
      <c r="J42" s="494"/>
    </row>
    <row r="43" spans="1:10" ht="12.75">
      <c r="A43" s="351"/>
      <c r="B43" s="163" t="s">
        <v>340</v>
      </c>
      <c r="C43" s="163"/>
      <c r="D43" s="391">
        <f>SUM(D44)</f>
        <v>7000</v>
      </c>
      <c r="E43" s="436">
        <f aca="true" t="shared" si="7" ref="E43:J43">SUM(E45)</f>
        <v>7000</v>
      </c>
      <c r="F43" s="485">
        <f t="shared" si="7"/>
        <v>0</v>
      </c>
      <c r="G43" s="485">
        <f t="shared" si="7"/>
        <v>0</v>
      </c>
      <c r="H43" s="485">
        <f t="shared" si="7"/>
        <v>0</v>
      </c>
      <c r="I43" s="485">
        <f t="shared" si="7"/>
        <v>7000</v>
      </c>
      <c r="J43" s="485">
        <f t="shared" si="7"/>
        <v>0</v>
      </c>
    </row>
    <row r="44" spans="1:10" s="41" customFormat="1" ht="12.75">
      <c r="A44" s="334"/>
      <c r="B44" s="333"/>
      <c r="C44" s="215" t="s">
        <v>249</v>
      </c>
      <c r="D44" s="487">
        <v>7000</v>
      </c>
      <c r="E44" s="488"/>
      <c r="F44" s="489"/>
      <c r="G44" s="490"/>
      <c r="H44" s="490"/>
      <c r="I44" s="490"/>
      <c r="J44" s="490"/>
    </row>
    <row r="45" spans="1:10" ht="12.75">
      <c r="A45" s="335"/>
      <c r="B45" s="213"/>
      <c r="C45" s="215" t="s">
        <v>448</v>
      </c>
      <c r="D45" s="424"/>
      <c r="E45" s="406">
        <f>SUM(I45)</f>
        <v>7000</v>
      </c>
      <c r="F45" s="407"/>
      <c r="G45" s="407"/>
      <c r="H45" s="407"/>
      <c r="I45" s="407">
        <f>SUM(2!G380)</f>
        <v>7000</v>
      </c>
      <c r="J45" s="492"/>
    </row>
    <row r="46" spans="1:10" ht="12.75">
      <c r="A46" s="351"/>
      <c r="B46" s="350" t="s">
        <v>342</v>
      </c>
      <c r="C46" s="163"/>
      <c r="D46" s="391">
        <f>SUM(D47:D48)</f>
        <v>45000</v>
      </c>
      <c r="E46" s="436">
        <f aca="true" t="shared" si="8" ref="E46:J46">SUM(E48)</f>
        <v>45000</v>
      </c>
      <c r="F46" s="485">
        <f t="shared" si="8"/>
        <v>0</v>
      </c>
      <c r="G46" s="485">
        <f t="shared" si="8"/>
        <v>0</v>
      </c>
      <c r="H46" s="485">
        <f t="shared" si="8"/>
        <v>0</v>
      </c>
      <c r="I46" s="485">
        <f t="shared" si="8"/>
        <v>45000</v>
      </c>
      <c r="J46" s="485">
        <f t="shared" si="8"/>
        <v>0</v>
      </c>
    </row>
    <row r="47" spans="1:10" s="41" customFormat="1" ht="12.75">
      <c r="A47" s="334"/>
      <c r="B47" s="333"/>
      <c r="C47" s="215" t="s">
        <v>249</v>
      </c>
      <c r="D47" s="487">
        <v>45000</v>
      </c>
      <c r="E47" s="488"/>
      <c r="F47" s="489"/>
      <c r="G47" s="490"/>
      <c r="H47" s="490"/>
      <c r="I47" s="490"/>
      <c r="J47" s="490"/>
    </row>
    <row r="48" spans="1:10" ht="12.75">
      <c r="A48" s="352"/>
      <c r="B48" s="225"/>
      <c r="C48" s="215" t="s">
        <v>448</v>
      </c>
      <c r="D48" s="424"/>
      <c r="E48" s="406">
        <f>SUM(I48)</f>
        <v>45000</v>
      </c>
      <c r="F48" s="407"/>
      <c r="G48" s="407"/>
      <c r="H48" s="407"/>
      <c r="I48" s="407">
        <f>SUM(2!G382)</f>
        <v>45000</v>
      </c>
      <c r="J48" s="492"/>
    </row>
    <row r="49" spans="1:10" ht="19.5" customHeight="1">
      <c r="A49" s="610" t="s">
        <v>121</v>
      </c>
      <c r="B49" s="611"/>
      <c r="C49" s="612"/>
      <c r="D49" s="495">
        <f>SUM(D7+D13+D23+D28)</f>
        <v>1180679</v>
      </c>
      <c r="E49" s="495">
        <f aca="true" t="shared" si="9" ref="E49:J49">SUM(E7+E13+E18+E23+E28)</f>
        <v>1180679</v>
      </c>
      <c r="F49" s="495">
        <f t="shared" si="9"/>
        <v>61689</v>
      </c>
      <c r="G49" s="495">
        <f t="shared" si="9"/>
        <v>44647</v>
      </c>
      <c r="H49" s="495">
        <f t="shared" si="9"/>
        <v>8769</v>
      </c>
      <c r="I49" s="495">
        <f t="shared" si="9"/>
        <v>1118990</v>
      </c>
      <c r="J49" s="495">
        <f t="shared" si="9"/>
        <v>0</v>
      </c>
    </row>
    <row r="52" ht="12.75">
      <c r="A52" s="43"/>
    </row>
  </sheetData>
  <mergeCells count="11">
    <mergeCell ref="B3:B5"/>
    <mergeCell ref="C3:C5"/>
    <mergeCell ref="A1:J1"/>
    <mergeCell ref="F4:F5"/>
    <mergeCell ref="A49:C49"/>
    <mergeCell ref="G4:I4"/>
    <mergeCell ref="J4:J5"/>
    <mergeCell ref="F3:J3"/>
    <mergeCell ref="D3:D5"/>
    <mergeCell ref="E3:E5"/>
    <mergeCell ref="A3:A5"/>
  </mergeCells>
  <printOptions horizontalCentered="1"/>
  <pageMargins left="0.7480314960629921" right="0.5511811023622047" top="0.7874015748031497" bottom="0.5905511811023623" header="0.5118110236220472" footer="0.5118110236220472"/>
  <pageSetup horizontalDpi="300" verticalDpi="300" orientation="portrait" paperSize="9" scale="90" r:id="rId1"/>
  <headerFooter alignWithMargins="0">
    <oddHeader>&amp;R&amp;"Arial CE,Kursywa"&amp;8Załącznik nr &amp;A
do uchwały Rady Gminy 
nr XVI/84/2007 z dnia 21.12.2007 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A24"/>
  <sheetViews>
    <sheetView workbookViewId="0" topLeftCell="A1">
      <selection activeCell="F11" sqref="F11"/>
    </sheetView>
  </sheetViews>
  <sheetFormatPr defaultColWidth="9.00390625" defaultRowHeight="12.75"/>
  <cols>
    <col min="1" max="1" width="5.25390625" style="2" customWidth="1"/>
    <col min="2" max="2" width="7.875" style="2" customWidth="1"/>
    <col min="3" max="3" width="5.25390625" style="2" customWidth="1"/>
    <col min="4" max="4" width="9.375" style="2" customWidth="1"/>
    <col min="5" max="5" width="11.25390625" style="2" customWidth="1"/>
    <col min="6" max="6" width="10.00390625" style="2" customWidth="1"/>
    <col min="7" max="7" width="14.00390625" style="2" customWidth="1"/>
    <col min="8" max="8" width="12.625" style="0" customWidth="1"/>
    <col min="9" max="9" width="8.75390625" style="0" customWidth="1"/>
    <col min="10" max="10" width="10.875" style="0" customWidth="1"/>
    <col min="80" max="16384" width="9.125" style="2" customWidth="1"/>
  </cols>
  <sheetData>
    <row r="1" spans="1:10" ht="45" customHeight="1">
      <c r="A1" s="609" t="s">
        <v>634</v>
      </c>
      <c r="B1" s="609"/>
      <c r="C1" s="609"/>
      <c r="D1" s="609"/>
      <c r="E1" s="609"/>
      <c r="F1" s="609"/>
      <c r="G1" s="609"/>
      <c r="H1" s="609"/>
      <c r="I1" s="609"/>
      <c r="J1" s="609"/>
    </row>
    <row r="3" ht="12.75">
      <c r="J3" s="40" t="s">
        <v>47</v>
      </c>
    </row>
    <row r="4" spans="1:75" s="281" customFormat="1" ht="20.25" customHeight="1">
      <c r="A4" s="567" t="s">
        <v>2</v>
      </c>
      <c r="B4" s="568" t="s">
        <v>3</v>
      </c>
      <c r="C4" s="568" t="s">
        <v>4</v>
      </c>
      <c r="D4" s="566" t="s">
        <v>116</v>
      </c>
      <c r="E4" s="566" t="s">
        <v>146</v>
      </c>
      <c r="F4" s="566" t="s">
        <v>84</v>
      </c>
      <c r="G4" s="566"/>
      <c r="H4" s="566"/>
      <c r="I4" s="566"/>
      <c r="J4" s="566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09"/>
      <c r="BK4" s="209"/>
      <c r="BL4" s="209"/>
      <c r="BM4" s="209"/>
      <c r="BN4" s="209"/>
      <c r="BO4" s="209"/>
      <c r="BP4" s="209"/>
      <c r="BQ4" s="209"/>
      <c r="BR4" s="209"/>
      <c r="BS4" s="209"/>
      <c r="BT4" s="209"/>
      <c r="BU4" s="209"/>
      <c r="BV4" s="209"/>
      <c r="BW4" s="209"/>
    </row>
    <row r="5" spans="1:75" s="281" customFormat="1" ht="18" customHeight="1">
      <c r="A5" s="567"/>
      <c r="B5" s="569"/>
      <c r="C5" s="569"/>
      <c r="D5" s="567"/>
      <c r="E5" s="566"/>
      <c r="F5" s="566" t="s">
        <v>114</v>
      </c>
      <c r="G5" s="566" t="s">
        <v>6</v>
      </c>
      <c r="H5" s="566"/>
      <c r="I5" s="566"/>
      <c r="J5" s="566" t="s">
        <v>115</v>
      </c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09"/>
    </row>
    <row r="6" spans="1:75" s="281" customFormat="1" ht="69" customHeight="1">
      <c r="A6" s="567"/>
      <c r="B6" s="570"/>
      <c r="C6" s="570"/>
      <c r="D6" s="567"/>
      <c r="E6" s="566"/>
      <c r="F6" s="566"/>
      <c r="G6" s="331" t="s">
        <v>111</v>
      </c>
      <c r="H6" s="331" t="s">
        <v>112</v>
      </c>
      <c r="I6" s="331" t="s">
        <v>113</v>
      </c>
      <c r="J6" s="566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09"/>
      <c r="BC6" s="209"/>
      <c r="BD6" s="209"/>
      <c r="BE6" s="209"/>
      <c r="BF6" s="209"/>
      <c r="BG6" s="209"/>
      <c r="BH6" s="209"/>
      <c r="BI6" s="209"/>
      <c r="BJ6" s="209"/>
      <c r="BK6" s="209"/>
      <c r="BL6" s="209"/>
      <c r="BM6" s="209"/>
      <c r="BN6" s="209"/>
      <c r="BO6" s="209"/>
      <c r="BP6" s="209"/>
      <c r="BQ6" s="209"/>
      <c r="BR6" s="209"/>
      <c r="BS6" s="209"/>
      <c r="BT6" s="209"/>
      <c r="BU6" s="209"/>
      <c r="BV6" s="209"/>
      <c r="BW6" s="209"/>
    </row>
    <row r="7" spans="1:79" ht="8.25" customHeight="1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BX7" s="2"/>
      <c r="BY7" s="2"/>
      <c r="BZ7" s="2"/>
      <c r="CA7" s="2"/>
    </row>
    <row r="8" spans="1:79" ht="14.25" customHeight="1">
      <c r="A8" s="203" t="s">
        <v>220</v>
      </c>
      <c r="B8" s="340"/>
      <c r="C8" s="341"/>
      <c r="D8" s="493">
        <f aca="true" t="shared" si="0" ref="D8:J8">SUM(D9)</f>
        <v>8870</v>
      </c>
      <c r="E8" s="415">
        <f t="shared" si="0"/>
        <v>8870</v>
      </c>
      <c r="F8" s="483">
        <f t="shared" si="0"/>
        <v>8870</v>
      </c>
      <c r="G8" s="344">
        <f t="shared" si="0"/>
        <v>0</v>
      </c>
      <c r="H8" s="344">
        <f t="shared" si="0"/>
        <v>0</v>
      </c>
      <c r="I8" s="344">
        <f t="shared" si="0"/>
        <v>0</v>
      </c>
      <c r="J8" s="344">
        <f t="shared" si="0"/>
        <v>0</v>
      </c>
      <c r="BX8" s="2"/>
      <c r="BY8" s="2"/>
      <c r="BZ8" s="2"/>
      <c r="CA8" s="2"/>
    </row>
    <row r="9" spans="1:79" ht="12.75">
      <c r="A9" s="347"/>
      <c r="B9" s="163" t="s">
        <v>222</v>
      </c>
      <c r="C9" s="163"/>
      <c r="D9" s="391">
        <f>SUM(D10:D12)</f>
        <v>8870</v>
      </c>
      <c r="E9" s="436">
        <f>SUM(E11:E12)</f>
        <v>8870</v>
      </c>
      <c r="F9" s="485">
        <f>SUM(F11:F12)</f>
        <v>8870</v>
      </c>
      <c r="G9" s="346">
        <f>SUM(G11:G12)</f>
        <v>0</v>
      </c>
      <c r="H9" s="346">
        <f>SUM(H11:H12)</f>
        <v>0</v>
      </c>
      <c r="I9" s="346">
        <f>SUM(I11:I12)</f>
        <v>0</v>
      </c>
      <c r="J9" s="343">
        <f>SUM(J11+J12+J13)</f>
        <v>0</v>
      </c>
      <c r="BX9" s="2"/>
      <c r="BY9" s="2"/>
      <c r="BZ9" s="2"/>
      <c r="CA9" s="2"/>
    </row>
    <row r="10" spans="1:10" s="41" customFormat="1" ht="12.75">
      <c r="A10" s="334"/>
      <c r="B10" s="333"/>
      <c r="C10" s="215" t="s">
        <v>539</v>
      </c>
      <c r="D10" s="487">
        <v>8870</v>
      </c>
      <c r="E10" s="488"/>
      <c r="F10" s="489"/>
      <c r="G10" s="342"/>
      <c r="H10" s="342"/>
      <c r="I10" s="342"/>
      <c r="J10" s="342"/>
    </row>
    <row r="11" spans="1:79" ht="12.75">
      <c r="A11" s="348"/>
      <c r="C11" s="121" t="s">
        <v>374</v>
      </c>
      <c r="D11" s="492"/>
      <c r="E11" s="406">
        <f>SUM(F11+L11)</f>
        <v>7306</v>
      </c>
      <c r="F11" s="407">
        <f>SUM(2!G28)</f>
        <v>7306</v>
      </c>
      <c r="G11" s="345"/>
      <c r="H11" s="345"/>
      <c r="I11" s="345"/>
      <c r="J11" s="345"/>
      <c r="BX11" s="2"/>
      <c r="BY11" s="2"/>
      <c r="BZ11" s="2"/>
      <c r="CA11" s="2"/>
    </row>
    <row r="12" spans="1:79" ht="12.75">
      <c r="A12" s="348"/>
      <c r="C12" s="215" t="s">
        <v>376</v>
      </c>
      <c r="D12" s="492"/>
      <c r="E12" s="406">
        <f>SUM(F12+L12)</f>
        <v>1564</v>
      </c>
      <c r="F12" s="407">
        <f>SUM(2!G29)</f>
        <v>1564</v>
      </c>
      <c r="G12" s="345"/>
      <c r="H12" s="345"/>
      <c r="I12" s="345"/>
      <c r="J12" s="345"/>
      <c r="BX12" s="2"/>
      <c r="BY12" s="2"/>
      <c r="BZ12" s="2"/>
      <c r="CA12" s="2"/>
    </row>
    <row r="13" spans="1:79" ht="19.5" customHeight="1" hidden="1">
      <c r="A13" s="24"/>
      <c r="B13" s="24"/>
      <c r="C13" s="24"/>
      <c r="D13" s="504"/>
      <c r="E13" s="504"/>
      <c r="F13" s="504"/>
      <c r="G13" s="24"/>
      <c r="H13" s="24"/>
      <c r="I13" s="24"/>
      <c r="J13" s="24"/>
      <c r="BX13" s="2"/>
      <c r="BY13" s="2"/>
      <c r="BZ13" s="2"/>
      <c r="CA13" s="2"/>
    </row>
    <row r="14" spans="1:79" ht="19.5" customHeight="1" hidden="1">
      <c r="A14" s="24"/>
      <c r="B14" s="24"/>
      <c r="C14" s="24"/>
      <c r="D14" s="504"/>
      <c r="E14" s="504"/>
      <c r="F14" s="504"/>
      <c r="G14" s="24"/>
      <c r="H14" s="24"/>
      <c r="I14" s="24"/>
      <c r="J14" s="24"/>
      <c r="BX14" s="2"/>
      <c r="BY14" s="2"/>
      <c r="BZ14" s="2"/>
      <c r="CA14" s="2"/>
    </row>
    <row r="15" spans="1:79" ht="19.5" customHeight="1" hidden="1">
      <c r="A15" s="24"/>
      <c r="B15" s="24"/>
      <c r="C15" s="24"/>
      <c r="D15" s="504"/>
      <c r="E15" s="504"/>
      <c r="F15" s="504"/>
      <c r="G15" s="24"/>
      <c r="H15" s="24"/>
      <c r="I15" s="24"/>
      <c r="J15" s="24"/>
      <c r="BX15" s="2"/>
      <c r="BY15" s="2"/>
      <c r="BZ15" s="2"/>
      <c r="CA15" s="2"/>
    </row>
    <row r="16" spans="1:79" ht="19.5" customHeight="1" hidden="1">
      <c r="A16" s="24"/>
      <c r="B16" s="24"/>
      <c r="C16" s="24"/>
      <c r="D16" s="504"/>
      <c r="E16" s="504"/>
      <c r="F16" s="504"/>
      <c r="G16" s="24"/>
      <c r="H16" s="24"/>
      <c r="I16" s="24"/>
      <c r="J16" s="24"/>
      <c r="BX16" s="2"/>
      <c r="BY16" s="2"/>
      <c r="BZ16" s="2"/>
      <c r="CA16" s="2"/>
    </row>
    <row r="17" spans="1:79" ht="19.5" customHeight="1" hidden="1">
      <c r="A17" s="24"/>
      <c r="B17" s="24"/>
      <c r="C17" s="24"/>
      <c r="D17" s="504"/>
      <c r="E17" s="504"/>
      <c r="F17" s="504"/>
      <c r="G17" s="24"/>
      <c r="H17" s="24"/>
      <c r="I17" s="24"/>
      <c r="J17" s="24"/>
      <c r="BX17" s="2"/>
      <c r="BY17" s="2"/>
      <c r="BZ17" s="2"/>
      <c r="CA17" s="2"/>
    </row>
    <row r="18" spans="1:79" ht="19.5" customHeight="1" hidden="1">
      <c r="A18" s="24"/>
      <c r="B18" s="24"/>
      <c r="C18" s="24"/>
      <c r="D18" s="504"/>
      <c r="E18" s="504"/>
      <c r="F18" s="504"/>
      <c r="G18" s="24"/>
      <c r="H18" s="24"/>
      <c r="I18" s="24"/>
      <c r="J18" s="24"/>
      <c r="BX18" s="2"/>
      <c r="BY18" s="2"/>
      <c r="BZ18" s="2"/>
      <c r="CA18" s="2"/>
    </row>
    <row r="19" spans="1:79" ht="19.5" customHeight="1" hidden="1">
      <c r="A19" s="24"/>
      <c r="B19" s="24"/>
      <c r="C19" s="24"/>
      <c r="D19" s="504"/>
      <c r="E19" s="504"/>
      <c r="F19" s="504"/>
      <c r="G19" s="24"/>
      <c r="H19" s="24"/>
      <c r="I19" s="24"/>
      <c r="J19" s="24"/>
      <c r="BX19" s="2"/>
      <c r="BY19" s="2"/>
      <c r="BZ19" s="2"/>
      <c r="CA19" s="2"/>
    </row>
    <row r="20" spans="1:79" ht="19.5" customHeight="1" hidden="1">
      <c r="A20" s="25"/>
      <c r="B20" s="25"/>
      <c r="C20" s="25"/>
      <c r="D20" s="505"/>
      <c r="E20" s="505"/>
      <c r="F20" s="505"/>
      <c r="G20" s="25"/>
      <c r="H20" s="25"/>
      <c r="I20" s="25"/>
      <c r="J20" s="25"/>
      <c r="BX20" s="2"/>
      <c r="BY20" s="2"/>
      <c r="BZ20" s="2"/>
      <c r="CA20" s="2"/>
    </row>
    <row r="21" spans="1:79" ht="24.75" customHeight="1">
      <c r="A21" s="613" t="s">
        <v>121</v>
      </c>
      <c r="B21" s="614"/>
      <c r="C21" s="615"/>
      <c r="D21" s="506">
        <f aca="true" t="shared" si="1" ref="D21:J21">SUM(D8)</f>
        <v>8870</v>
      </c>
      <c r="E21" s="506">
        <f t="shared" si="1"/>
        <v>8870</v>
      </c>
      <c r="F21" s="506">
        <f t="shared" si="1"/>
        <v>8870</v>
      </c>
      <c r="G21" s="355">
        <f t="shared" si="1"/>
        <v>0</v>
      </c>
      <c r="H21" s="355">
        <f t="shared" si="1"/>
        <v>0</v>
      </c>
      <c r="I21" s="355">
        <f t="shared" si="1"/>
        <v>0</v>
      </c>
      <c r="J21" s="355">
        <f t="shared" si="1"/>
        <v>0</v>
      </c>
      <c r="BX21" s="2"/>
      <c r="BY21" s="2"/>
      <c r="BZ21" s="2"/>
      <c r="CA21" s="2"/>
    </row>
    <row r="24" ht="12.75">
      <c r="A24" s="43"/>
    </row>
  </sheetData>
  <mergeCells count="11"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A21:C21"/>
    <mergeCell ref="J5:J6"/>
  </mergeCells>
  <printOptions horizontalCentered="1"/>
  <pageMargins left="0.984251968503937" right="0.5905511811023623" top="1.1023622047244095" bottom="0.5905511811023623" header="0.5118110236220472" footer="0.5118110236220472"/>
  <pageSetup horizontalDpi="300" verticalDpi="300" orientation="portrait" paperSize="9" scale="90" r:id="rId1"/>
  <headerFooter alignWithMargins="0">
    <oddHeader>&amp;R&amp;"Arial CE,Kursywa"&amp;8Załącznik nr &amp;A
do uchwały Rady Gminy
nr XVI/84/2007 z dnia 21.12.2007 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33"/>
  <sheetViews>
    <sheetView zoomScale="75" zoomScaleNormal="75" workbookViewId="0" topLeftCell="A1">
      <selection activeCell="I25" sqref="I25"/>
    </sheetView>
  </sheetViews>
  <sheetFormatPr defaultColWidth="9.00390625" defaultRowHeight="12.75"/>
  <cols>
    <col min="1" max="1" width="4.75390625" style="0" customWidth="1"/>
    <col min="2" max="2" width="26.625" style="0" customWidth="1"/>
    <col min="3" max="3" width="12.75390625" style="0" customWidth="1"/>
    <col min="4" max="5" width="10.75390625" style="0" customWidth="1"/>
    <col min="6" max="7" width="12.75390625" style="0" customWidth="1"/>
    <col min="8" max="8" width="10.75390625" style="0" customWidth="1"/>
    <col min="9" max="9" width="10.625" style="0" bestFit="1" customWidth="1"/>
    <col min="10" max="10" width="15.625" style="0" bestFit="1" customWidth="1"/>
    <col min="11" max="11" width="17.75390625" style="0" customWidth="1"/>
  </cols>
  <sheetData>
    <row r="1" spans="1:11" ht="16.5">
      <c r="A1" s="617" t="s">
        <v>635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</row>
    <row r="2" spans="1:11" ht="16.5">
      <c r="A2" s="617" t="s">
        <v>27</v>
      </c>
      <c r="B2" s="617"/>
      <c r="C2" s="617"/>
      <c r="D2" s="617"/>
      <c r="E2" s="617"/>
      <c r="F2" s="617"/>
      <c r="G2" s="617"/>
      <c r="H2" s="617"/>
      <c r="I2" s="617"/>
      <c r="J2" s="617"/>
      <c r="K2" s="617"/>
    </row>
    <row r="3" spans="1:10" ht="13.5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10"/>
      <c r="K4" s="69" t="s">
        <v>47</v>
      </c>
    </row>
    <row r="5" spans="1:11" ht="15" customHeight="1">
      <c r="A5" s="618" t="s">
        <v>68</v>
      </c>
      <c r="B5" s="618" t="s">
        <v>0</v>
      </c>
      <c r="C5" s="616" t="s">
        <v>150</v>
      </c>
      <c r="D5" s="619" t="s">
        <v>78</v>
      </c>
      <c r="E5" s="620"/>
      <c r="F5" s="620"/>
      <c r="G5" s="621"/>
      <c r="H5" s="616" t="s">
        <v>9</v>
      </c>
      <c r="I5" s="616"/>
      <c r="J5" s="616" t="s">
        <v>154</v>
      </c>
      <c r="K5" s="616" t="s">
        <v>155</v>
      </c>
    </row>
    <row r="6" spans="1:11" ht="15" customHeight="1">
      <c r="A6" s="618"/>
      <c r="B6" s="618"/>
      <c r="C6" s="616"/>
      <c r="D6" s="616" t="s">
        <v>7</v>
      </c>
      <c r="E6" s="619" t="s">
        <v>6</v>
      </c>
      <c r="F6" s="620"/>
      <c r="G6" s="621"/>
      <c r="H6" s="616" t="s">
        <v>7</v>
      </c>
      <c r="I6" s="616" t="s">
        <v>70</v>
      </c>
      <c r="J6" s="616"/>
      <c r="K6" s="616"/>
    </row>
    <row r="7" spans="1:11" ht="15" customHeight="1">
      <c r="A7" s="618"/>
      <c r="B7" s="618"/>
      <c r="C7" s="616"/>
      <c r="D7" s="616"/>
      <c r="E7" s="622" t="s">
        <v>153</v>
      </c>
      <c r="F7" s="619" t="s">
        <v>6</v>
      </c>
      <c r="G7" s="621"/>
      <c r="H7" s="616"/>
      <c r="I7" s="616"/>
      <c r="J7" s="616"/>
      <c r="K7" s="616"/>
    </row>
    <row r="8" spans="1:11" ht="15" customHeight="1">
      <c r="A8" s="618"/>
      <c r="B8" s="618"/>
      <c r="C8" s="616"/>
      <c r="D8" s="616"/>
      <c r="E8" s="623"/>
      <c r="F8" s="19" t="s">
        <v>152</v>
      </c>
      <c r="G8" s="19" t="s">
        <v>151</v>
      </c>
      <c r="H8" s="616"/>
      <c r="I8" s="616"/>
      <c r="J8" s="616"/>
      <c r="K8" s="616"/>
    </row>
    <row r="9" spans="1:11" ht="7.5" customHeight="1">
      <c r="A9" s="20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  <c r="G9" s="20">
        <v>7</v>
      </c>
      <c r="H9" s="20">
        <v>8</v>
      </c>
      <c r="I9" s="20">
        <v>9</v>
      </c>
      <c r="J9" s="20">
        <v>10</v>
      </c>
      <c r="K9" s="20">
        <v>11</v>
      </c>
    </row>
    <row r="10" spans="1:11" ht="21.75" customHeight="1" hidden="1">
      <c r="A10" s="29" t="s">
        <v>11</v>
      </c>
      <c r="B10" s="23" t="s">
        <v>12</v>
      </c>
      <c r="C10" s="23"/>
      <c r="D10" s="23"/>
      <c r="E10" s="23"/>
      <c r="F10" s="23"/>
      <c r="G10" s="23"/>
      <c r="H10" s="23"/>
      <c r="I10" s="23"/>
      <c r="J10" s="23"/>
      <c r="K10" s="29" t="s">
        <v>53</v>
      </c>
    </row>
    <row r="11" spans="1:11" ht="21.75" customHeight="1" hidden="1">
      <c r="A11" s="30"/>
      <c r="B11" s="31" t="s">
        <v>84</v>
      </c>
      <c r="C11" s="24"/>
      <c r="D11" s="24"/>
      <c r="E11" s="24"/>
      <c r="F11" s="24"/>
      <c r="G11" s="24"/>
      <c r="H11" s="24"/>
      <c r="I11" s="24"/>
      <c r="J11" s="24"/>
      <c r="K11" s="30"/>
    </row>
    <row r="12" spans="1:11" ht="21.75" customHeight="1" hidden="1">
      <c r="A12" s="30"/>
      <c r="B12" s="32" t="s">
        <v>13</v>
      </c>
      <c r="C12" s="24"/>
      <c r="D12" s="24"/>
      <c r="E12" s="24"/>
      <c r="F12" s="24"/>
      <c r="G12" s="24"/>
      <c r="H12" s="24"/>
      <c r="I12" s="24"/>
      <c r="J12" s="24"/>
      <c r="K12" s="30" t="s">
        <v>53</v>
      </c>
    </row>
    <row r="13" spans="1:11" ht="21.75" customHeight="1" hidden="1">
      <c r="A13" s="30"/>
      <c r="B13" s="32" t="s">
        <v>14</v>
      </c>
      <c r="C13" s="24"/>
      <c r="D13" s="24"/>
      <c r="E13" s="24"/>
      <c r="F13" s="24"/>
      <c r="G13" s="24"/>
      <c r="H13" s="24"/>
      <c r="I13" s="24"/>
      <c r="J13" s="24"/>
      <c r="K13" s="30" t="s">
        <v>53</v>
      </c>
    </row>
    <row r="14" spans="1:11" ht="21.75" customHeight="1" hidden="1">
      <c r="A14" s="30"/>
      <c r="B14" s="32" t="s">
        <v>15</v>
      </c>
      <c r="C14" s="24"/>
      <c r="D14" s="24"/>
      <c r="E14" s="24"/>
      <c r="F14" s="24"/>
      <c r="G14" s="24"/>
      <c r="H14" s="24"/>
      <c r="I14" s="24"/>
      <c r="J14" s="24"/>
      <c r="K14" s="30" t="s">
        <v>53</v>
      </c>
    </row>
    <row r="15" spans="1:11" ht="21.75" customHeight="1" hidden="1">
      <c r="A15" s="33"/>
      <c r="B15" s="34" t="s">
        <v>1</v>
      </c>
      <c r="C15" s="25"/>
      <c r="D15" s="25"/>
      <c r="E15" s="25"/>
      <c r="F15" s="25"/>
      <c r="G15" s="25"/>
      <c r="H15" s="25"/>
      <c r="I15" s="25"/>
      <c r="J15" s="25"/>
      <c r="K15" s="33" t="s">
        <v>53</v>
      </c>
    </row>
    <row r="16" spans="1:11" ht="21.75" customHeight="1" hidden="1">
      <c r="A16" s="29" t="s">
        <v>17</v>
      </c>
      <c r="B16" s="23" t="s">
        <v>16</v>
      </c>
      <c r="C16" s="23"/>
      <c r="D16" s="23"/>
      <c r="E16" s="29"/>
      <c r="F16" s="29"/>
      <c r="G16" s="23"/>
      <c r="H16" s="23"/>
      <c r="I16" s="23"/>
      <c r="J16" s="23"/>
      <c r="K16" s="29" t="s">
        <v>53</v>
      </c>
    </row>
    <row r="17" spans="1:11" ht="21.75" customHeight="1" hidden="1">
      <c r="A17" s="30"/>
      <c r="B17" s="31" t="s">
        <v>84</v>
      </c>
      <c r="C17" s="24"/>
      <c r="D17" s="24"/>
      <c r="E17" s="30"/>
      <c r="F17" s="30"/>
      <c r="G17" s="24"/>
      <c r="H17" s="24"/>
      <c r="I17" s="24"/>
      <c r="J17" s="24"/>
      <c r="K17" s="30"/>
    </row>
    <row r="18" spans="1:11" ht="21.75" customHeight="1" hidden="1">
      <c r="A18" s="30"/>
      <c r="B18" s="32" t="s">
        <v>13</v>
      </c>
      <c r="C18" s="24"/>
      <c r="D18" s="24"/>
      <c r="E18" s="30"/>
      <c r="F18" s="30"/>
      <c r="G18" s="24"/>
      <c r="H18" s="24"/>
      <c r="I18" s="24"/>
      <c r="J18" s="24"/>
      <c r="K18" s="30" t="s">
        <v>53</v>
      </c>
    </row>
    <row r="19" spans="1:11" ht="21.75" customHeight="1" hidden="1">
      <c r="A19" s="30"/>
      <c r="B19" s="32" t="s">
        <v>14</v>
      </c>
      <c r="C19" s="24"/>
      <c r="D19" s="24"/>
      <c r="E19" s="30"/>
      <c r="F19" s="30"/>
      <c r="G19" s="24"/>
      <c r="H19" s="24"/>
      <c r="I19" s="24"/>
      <c r="J19" s="24"/>
      <c r="K19" s="30" t="s">
        <v>53</v>
      </c>
    </row>
    <row r="20" spans="1:11" ht="21.75" customHeight="1" hidden="1">
      <c r="A20" s="30"/>
      <c r="B20" s="32" t="s">
        <v>15</v>
      </c>
      <c r="C20" s="24"/>
      <c r="D20" s="24"/>
      <c r="E20" s="30"/>
      <c r="F20" s="30"/>
      <c r="G20" s="24"/>
      <c r="H20" s="24"/>
      <c r="I20" s="24"/>
      <c r="J20" s="24"/>
      <c r="K20" s="30" t="s">
        <v>53</v>
      </c>
    </row>
    <row r="21" spans="1:11" ht="21.75" customHeight="1" hidden="1">
      <c r="A21" s="33"/>
      <c r="B21" s="34" t="s">
        <v>1</v>
      </c>
      <c r="C21" s="25"/>
      <c r="D21" s="25"/>
      <c r="E21" s="33"/>
      <c r="F21" s="33"/>
      <c r="G21" s="25"/>
      <c r="H21" s="25"/>
      <c r="I21" s="25"/>
      <c r="J21" s="25"/>
      <c r="K21" s="33" t="s">
        <v>53</v>
      </c>
    </row>
    <row r="22" spans="1:11" ht="44.25" customHeight="1">
      <c r="A22" s="354" t="s">
        <v>540</v>
      </c>
      <c r="B22" s="362" t="s">
        <v>148</v>
      </c>
      <c r="C22" s="357">
        <f>SUM(C24:C27)</f>
        <v>1300</v>
      </c>
      <c r="D22" s="357">
        <f>SUM(D24:D27)</f>
        <v>132112</v>
      </c>
      <c r="E22" s="357">
        <f>SUM(E24:E27)</f>
        <v>0</v>
      </c>
      <c r="F22" s="354" t="s">
        <v>53</v>
      </c>
      <c r="G22" s="354" t="s">
        <v>53</v>
      </c>
      <c r="H22" s="357">
        <f>SUM(H23:H27)</f>
        <v>132112</v>
      </c>
      <c r="I22" s="354" t="s">
        <v>53</v>
      </c>
      <c r="J22" s="357">
        <f>SUM(C22+D22-H22)</f>
        <v>1300</v>
      </c>
      <c r="K22" s="42">
        <f>SUM(K24:K27)</f>
        <v>0</v>
      </c>
    </row>
    <row r="23" spans="1:11" ht="15" customHeight="1">
      <c r="A23" s="361"/>
      <c r="B23" s="332" t="s">
        <v>6</v>
      </c>
      <c r="C23" s="356"/>
      <c r="D23" s="356"/>
      <c r="E23" s="26"/>
      <c r="F23" s="26"/>
      <c r="G23" s="26"/>
      <c r="H23" s="356"/>
      <c r="I23" s="26"/>
      <c r="J23" s="21"/>
      <c r="K23" s="21"/>
    </row>
    <row r="24" spans="1:11" ht="25.5" customHeight="1">
      <c r="A24" s="24"/>
      <c r="B24" s="109" t="s">
        <v>541</v>
      </c>
      <c r="C24" s="356">
        <v>500</v>
      </c>
      <c r="D24" s="356">
        <v>44142</v>
      </c>
      <c r="E24" s="26"/>
      <c r="F24" s="26" t="s">
        <v>53</v>
      </c>
      <c r="G24" s="26" t="s">
        <v>53</v>
      </c>
      <c r="H24" s="356">
        <v>44142</v>
      </c>
      <c r="I24" s="26" t="s">
        <v>53</v>
      </c>
      <c r="J24" s="363">
        <f>SUM(C24+D24-H24)</f>
        <v>500</v>
      </c>
      <c r="K24" s="21">
        <v>0</v>
      </c>
    </row>
    <row r="25" spans="1:11" ht="25.5" customHeight="1">
      <c r="A25" s="24"/>
      <c r="B25" s="109" t="s">
        <v>542</v>
      </c>
      <c r="C25" s="356">
        <v>250</v>
      </c>
      <c r="D25" s="356">
        <v>28750</v>
      </c>
      <c r="E25" s="26"/>
      <c r="F25" s="26" t="s">
        <v>53</v>
      </c>
      <c r="G25" s="26" t="s">
        <v>53</v>
      </c>
      <c r="H25" s="356">
        <v>28750</v>
      </c>
      <c r="I25" s="26" t="s">
        <v>53</v>
      </c>
      <c r="J25" s="363">
        <f>SUM(C25+D25-H25)</f>
        <v>250</v>
      </c>
      <c r="K25" s="21">
        <v>0</v>
      </c>
    </row>
    <row r="26" spans="1:11" ht="25.5" customHeight="1">
      <c r="A26" s="24"/>
      <c r="B26" s="109" t="s">
        <v>543</v>
      </c>
      <c r="C26" s="356">
        <v>250</v>
      </c>
      <c r="D26" s="356">
        <v>19800</v>
      </c>
      <c r="E26" s="26"/>
      <c r="F26" s="26" t="s">
        <v>53</v>
      </c>
      <c r="G26" s="26" t="s">
        <v>53</v>
      </c>
      <c r="H26" s="356">
        <v>19800</v>
      </c>
      <c r="I26" s="26" t="s">
        <v>53</v>
      </c>
      <c r="J26" s="363">
        <f>SUM(C26+D26-H26)</f>
        <v>250</v>
      </c>
      <c r="K26" s="21">
        <v>0</v>
      </c>
    </row>
    <row r="27" spans="1:11" ht="25.5" customHeight="1">
      <c r="A27" s="358"/>
      <c r="B27" s="109" t="s">
        <v>544</v>
      </c>
      <c r="C27" s="356">
        <v>300</v>
      </c>
      <c r="D27" s="356">
        <v>39420</v>
      </c>
      <c r="E27" s="26"/>
      <c r="F27" s="26" t="s">
        <v>53</v>
      </c>
      <c r="G27" s="26" t="s">
        <v>53</v>
      </c>
      <c r="H27" s="356">
        <v>39420</v>
      </c>
      <c r="I27" s="26" t="s">
        <v>53</v>
      </c>
      <c r="J27" s="363">
        <f>SUM(C27+D27-H27)</f>
        <v>300</v>
      </c>
      <c r="K27" s="21">
        <v>0</v>
      </c>
    </row>
    <row r="28" spans="1:11" s="41" customFormat="1" ht="21.75" customHeight="1">
      <c r="A28" s="624" t="s">
        <v>121</v>
      </c>
      <c r="B28" s="624"/>
      <c r="C28" s="359">
        <f>SUM(C22)</f>
        <v>1300</v>
      </c>
      <c r="D28" s="359">
        <f>SUM(D22)</f>
        <v>132112</v>
      </c>
      <c r="E28" s="359">
        <f>SUM(E22)</f>
        <v>0</v>
      </c>
      <c r="F28" s="360" t="s">
        <v>53</v>
      </c>
      <c r="G28" s="360" t="s">
        <v>53</v>
      </c>
      <c r="H28" s="359">
        <f>SUM(H22)</f>
        <v>132112</v>
      </c>
      <c r="I28" s="360" t="s">
        <v>53</v>
      </c>
      <c r="J28" s="359">
        <f>SUM(J22)</f>
        <v>1300</v>
      </c>
      <c r="K28" s="359">
        <f>SUM(K22)</f>
        <v>0</v>
      </c>
    </row>
    <row r="29" ht="14.25" customHeight="1"/>
    <row r="30" ht="12.75">
      <c r="A30" s="70" t="s">
        <v>149</v>
      </c>
    </row>
    <row r="31" ht="12.75">
      <c r="A31" s="70" t="s">
        <v>156</v>
      </c>
    </row>
    <row r="32" ht="12.75">
      <c r="A32" s="70" t="s">
        <v>157</v>
      </c>
    </row>
    <row r="33" ht="12.75">
      <c r="A33" s="70" t="s">
        <v>158</v>
      </c>
    </row>
  </sheetData>
  <mergeCells count="16">
    <mergeCell ref="H6:H8"/>
    <mergeCell ref="I6:I8"/>
    <mergeCell ref="J5:J8"/>
    <mergeCell ref="A28:B28"/>
    <mergeCell ref="H5:I5"/>
    <mergeCell ref="F7:G7"/>
    <mergeCell ref="K5:K8"/>
    <mergeCell ref="A1:K1"/>
    <mergeCell ref="A2:K2"/>
    <mergeCell ref="A5:A8"/>
    <mergeCell ref="B5:B8"/>
    <mergeCell ref="C5:C8"/>
    <mergeCell ref="D6:D8"/>
    <mergeCell ref="D5:G5"/>
    <mergeCell ref="E6:G6"/>
    <mergeCell ref="E7:E8"/>
  </mergeCells>
  <printOptions horizontalCentered="1"/>
  <pageMargins left="0.7086614173228347" right="0.5118110236220472" top="0.7874015748031497" bottom="0.3937007874015748" header="0.1968503937007874" footer="0.5118110236220472"/>
  <pageSetup horizontalDpi="300" verticalDpi="300" orientation="landscape" paperSize="9" scale="85" r:id="rId1"/>
  <headerFooter alignWithMargins="0">
    <oddHeader>&amp;R&amp;"Arial CE,Kursywa"&amp;8Załącznik nr &amp;A
do uchwały Rady Gminy
nr XVI/84/2007 z dnia 21.12.2007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Urzędnik</cp:lastModifiedBy>
  <cp:lastPrinted>2007-12-27T13:48:05Z</cp:lastPrinted>
  <dcterms:created xsi:type="dcterms:W3CDTF">1998-12-09T13:02:10Z</dcterms:created>
  <dcterms:modified xsi:type="dcterms:W3CDTF">2007-12-27T14:11:28Z</dcterms:modified>
  <cp:category/>
  <cp:version/>
  <cp:contentType/>
  <cp:contentStatus/>
</cp:coreProperties>
</file>