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435" activeTab="4"/>
  </bookViews>
  <sheets>
    <sheet name="2" sheetId="1" r:id="rId1"/>
    <sheet name="3" sheetId="2" r:id="rId2"/>
    <sheet name="4" sheetId="3" r:id="rId3"/>
    <sheet name="5" sheetId="4" r:id="rId4"/>
    <sheet name="5a" sheetId="5" r:id="rId5"/>
  </sheets>
  <definedNames/>
  <calcPr fullCalcOnLoad="1"/>
</workbook>
</file>

<file path=xl/sharedStrings.xml><?xml version="1.0" encoding="utf-8"?>
<sst xmlns="http://schemas.openxmlformats.org/spreadsheetml/2006/main" count="366" uniqueCount="227">
  <si>
    <t>Wyszczególnienie</t>
  </si>
  <si>
    <t>4.</t>
  </si>
  <si>
    <t>Dział</t>
  </si>
  <si>
    <t>§</t>
  </si>
  <si>
    <t>Treść</t>
  </si>
  <si>
    <t>Kwota</t>
  </si>
  <si>
    <t>I.</t>
  </si>
  <si>
    <t>1.</t>
  </si>
  <si>
    <t>2.</t>
  </si>
  <si>
    <t>3.</t>
  </si>
  <si>
    <t>II.</t>
  </si>
  <si>
    <t>III.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</si>
  <si>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</si>
  <si>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</si>
  <si>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</si>
  <si>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</si>
  <si>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</si>
  <si>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</si>
  <si>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</si>
  <si>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</si>
  <si>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</si>
  <si>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</si>
  <si>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</si>
  <si>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</si>
  <si>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</si>
  <si>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</si>
  <si>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</si>
  <si>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</si>
  <si>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</si>
  <si>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</si>
  <si>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</si>
  <si>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</si>
  <si>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</si>
  <si>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</si>
  <si>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IV.</t>
  </si>
  <si>
    <t>Rozdz.</t>
  </si>
  <si>
    <t>w złotych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</si>
  <si>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</si>
  <si>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</si>
  <si>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</si>
  <si>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</si>
  <si>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</si>
  <si>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</si>
  <si>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</si>
  <si>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</si>
  <si>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</si>
  <si>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</si>
  <si>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</si>
  <si>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</si>
  <si>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</si>
  <si>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2009 r.</t>
  </si>
  <si>
    <t>Lp.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</si>
  <si>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</si>
  <si>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</si>
  <si>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</si>
  <si>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</si>
  <si>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</si>
  <si>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</si>
  <si>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</si>
  <si>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</si>
  <si>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</si>
  <si>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</si>
  <si>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</si>
  <si>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</si>
  <si>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</si>
  <si>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</si>
  <si>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</si>
  <si>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</si>
  <si>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</si>
  <si>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Źródła sfinansowania deficytu lub rozdysponowanie nadwyżki budżetowej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</si>
  <si>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</si>
  <si>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</si>
  <si>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</si>
  <si>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</si>
  <si>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</si>
  <si>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</si>
  <si>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</si>
  <si>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</si>
  <si>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</si>
  <si>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</si>
  <si>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</si>
  <si>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</si>
  <si>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</si>
  <si>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finan-sowanie zadań realizowanych z udziałem środków pochodzących z budżetu UE</t>
  </si>
  <si>
    <t>Przewidywany stan na koniec roku</t>
  </si>
  <si>
    <t>Rodzaj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</si>
  <si>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</si>
  <si>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</si>
  <si>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</si>
  <si>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</si>
  <si>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</si>
  <si>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</si>
  <si>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</si>
  <si>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</si>
  <si>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</si>
  <si>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</si>
  <si>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</si>
  <si>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</si>
  <si>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</si>
  <si>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Prognozowana sytuacja finansowa gminy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</si>
  <si>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</si>
  <si>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</si>
  <si>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</si>
  <si>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</si>
  <si>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</si>
  <si>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</si>
  <si>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</si>
  <si>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</si>
  <si>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</si>
  <si>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</si>
  <si>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</si>
  <si>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</si>
  <si>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</si>
  <si>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</si>
  <si>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</si>
  <si>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</si>
  <si>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</si>
  <si>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</si>
  <si>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</si>
  <si>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</si>
  <si>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</si>
  <si>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</si>
  <si>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</si>
  <si>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</si>
  <si>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</si>
  <si>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</si>
  <si>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</si>
  <si>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</si>
  <si>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</si>
  <si>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</si>
  <si>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</si>
  <si>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</si>
  <si>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010</t>
  </si>
  <si>
    <t>801</t>
  </si>
  <si>
    <t>6050</t>
  </si>
  <si>
    <t>80110</t>
  </si>
  <si>
    <t>900</t>
  </si>
  <si>
    <t>90002</t>
  </si>
  <si>
    <t>926</t>
  </si>
  <si>
    <t>6058 6059</t>
  </si>
  <si>
    <t>2010 r.</t>
  </si>
  <si>
    <t>01041</t>
  </si>
  <si>
    <t>80148</t>
  </si>
  <si>
    <t>6650</t>
  </si>
  <si>
    <t xml:space="preserve">A.    
B.
C.
... </t>
  </si>
  <si>
    <t>Remont i wyposażenie świetlicy wiejskiej, urządzenie terenów rekreacyjnych i sportowych w Rynie Reszelskim (2008-2009)</t>
  </si>
  <si>
    <t>Budowa sieci wodociągowej i kanalizacji sanitarnej Tejstymy-Lutry (2005 - 2010)</t>
  </si>
  <si>
    <t>Limity wydatków na wieloletnie programy inwestycyjne w latach 2009 - 2011</t>
  </si>
  <si>
    <t>rok budżetowy 2009 (8+9+10+11)</t>
  </si>
  <si>
    <t>2011 r.</t>
  </si>
  <si>
    <t xml:space="preserve">A.      
B.
C.6.000,00
... </t>
  </si>
  <si>
    <t>Budowa Gimnazjum w Kolnie- etap II (2008 - 2009)</t>
  </si>
  <si>
    <t>Przebudowa i zmiana sposobu użytkowania budynku mieszk.-usł. w Kolnie na kuchnię szkolną (2008 - 2009)</t>
  </si>
  <si>
    <t>92601</t>
  </si>
  <si>
    <t>Budowa Sali gimnastycznej w Kolnie (2008 - 2010)</t>
  </si>
  <si>
    <t xml:space="preserve">A.180.000,00   
B.
C.
... </t>
  </si>
  <si>
    <t>w 2009 r. - przychody i rozchody budżetu</t>
  </si>
  <si>
    <t>wykonanie 2008*</t>
  </si>
  <si>
    <t>Plan na 2009 r.</t>
  </si>
  <si>
    <t>Prognoza kwoty długu gminy na rok 2009 i lata następne</t>
  </si>
  <si>
    <t>31.12.2008 r.</t>
  </si>
  <si>
    <t xml:space="preserve">Urząd Gminy  (nakłady 2009 - 42.000,00zł, 2010 - 161.000,00 zł, 2011 - 81.000,00zł, 2012 - 23.000,00zł, co stanowi łącznie 307.000,00zł) </t>
  </si>
  <si>
    <t>Dofinansowanie projektu "System zagospodarowania odpadów komunalnych w Olsztynie. Budowa Zakładu Unieszkodliwiania Odpadów" (2009-2012)</t>
  </si>
  <si>
    <t xml:space="preserve">A.      
B.
C.20.000,00
... </t>
  </si>
  <si>
    <t xml:space="preserve">Wydatki* na programy i projekty realizowane ze środków pochodzących z funduszy strukturalnych i Funduszu Spójności </t>
  </si>
  <si>
    <t>Projekt</t>
  </si>
  <si>
    <t>Kategoria interwencji funduszy strukturalnych</t>
  </si>
  <si>
    <t>Klasyfikacja (dział, rozdział paragraf)</t>
  </si>
  <si>
    <t>Wydatki w okresie realizacji Projektu (całkowita wartość Projektu) (6+7)</t>
  </si>
  <si>
    <t>w tym:</t>
  </si>
  <si>
    <t>Środki z budżetu krajowego</t>
  </si>
  <si>
    <t>Środki z budżetu UE</t>
  </si>
  <si>
    <t>2008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</si>
  <si>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</si>
  <si>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</si>
  <si>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</si>
  <si>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</si>
  <si>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</si>
  <si>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</si>
  <si>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</si>
  <si>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</si>
  <si>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</si>
  <si>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</si>
  <si>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</si>
  <si>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</si>
  <si>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</si>
  <si>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</si>
  <si>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PROGRAM ROZWOJU OBSZARÓW WIEJSKICH NA LATA 2007 - 2013</t>
  </si>
  <si>
    <t>Priorytet:</t>
  </si>
  <si>
    <t>Działanie:</t>
  </si>
  <si>
    <t>ODNOWA I ROZWÓJ WSI</t>
  </si>
  <si>
    <t>Nazwa projektu:</t>
  </si>
  <si>
    <t>Razem wydatki:</t>
  </si>
  <si>
    <t>z tego 2009 r.</t>
  </si>
  <si>
    <t>6058</t>
  </si>
  <si>
    <t>2012r.</t>
  </si>
  <si>
    <t>6059</t>
  </si>
  <si>
    <t>1.2</t>
  </si>
  <si>
    <t>1.3</t>
  </si>
  <si>
    <t>PODSTAWOWE USŁUGI DLA GOSPODARKI I LUDNOŚCI WIEJSKIEJ</t>
  </si>
  <si>
    <t>BUDOWA SIECI WODOCIĄGOWEJ I KANALIZACJI SANITARNEJ WÓJTOWO</t>
  </si>
  <si>
    <t>BUDOWA SIECI WODOCIĄGOWEJ I KANALIZACJI SANITARNEJ TEJSTYMY - LUTRY</t>
  </si>
  <si>
    <t>1.5</t>
  </si>
  <si>
    <t>z tego 2007 r.</t>
  </si>
  <si>
    <t>01010</t>
  </si>
  <si>
    <t>1.7</t>
  </si>
  <si>
    <t>...............</t>
  </si>
  <si>
    <t>Wydatki bieżące razem:</t>
  </si>
  <si>
    <t>2.1</t>
  </si>
  <si>
    <t>z tego: 2005r.</t>
  </si>
  <si>
    <t>2006 r.</t>
  </si>
  <si>
    <t>2007 r.</t>
  </si>
  <si>
    <t>2.2</t>
  </si>
  <si>
    <t>Ogółem (1+2)</t>
  </si>
  <si>
    <t>6050 6058 6059</t>
  </si>
  <si>
    <t xml:space="preserve">Urząd Gminy (nakłady 2008 - 3.976,00zł; 2009 - 533.633,00zł, co stanowi łącznie 537.609,00zł, w tym PROW 2007-2013 75% kosztów kwalifikowalnych)  </t>
  </si>
  <si>
    <t>Budowa sieci wodociągowej i kanalizacji sanitarnej Wójtowo (2006 - 2010)</t>
  </si>
  <si>
    <t>Urząd Gminy (nakłady 2006 - 20.000,00zł, 2007 - 36.992,43zł, 2009 - 96.000,00zł, 2010 - 2.164.000,00zł, co stanowi łącznie 2.316.992,43zł, w tym PROW 2007-2013 75% kosztów kwalifikowalnych)</t>
  </si>
  <si>
    <t>Urząd Gminy (nakłady 2005 - 16.000,00zł, 2007 - 57,00zł, 2008 - 44.076,00zł, 2009 - 5.000,00zł, 2010 - 2.085.173,00zł co stanowi łącznie 2.150.306,00zł, w tym PROW 2007-2013 75% kosztów kwalifikowalnych)</t>
  </si>
  <si>
    <t>Urząd Gminy 19.520,00zł-2008, 450.000,00zł-2009, w tym pozyczka z EFRWP - 450.000,00zł)</t>
  </si>
  <si>
    <t>Remont i wyposażenie świetlic oraz urządzenie terenów rekreacyjnych w Kruzach i Rynie Reszelskim</t>
  </si>
  <si>
    <t>6050,6059</t>
  </si>
  <si>
    <t>Remont i wyposażenie świetlic oraz urządzenie terenów rekreacyjnych w Kruzach i Rynie Reszelskim (2008-2009)</t>
  </si>
  <si>
    <t>Urząd Gminy 1.505.932,88 w tym 583.519,32zł-2008, 922.413,56zł-2009 (PFOŚiGW - 20.000,00 zł, WFOŚiGW - pożyczka 96.265,96zł, EFRWP - pożyczka 700.000,00 zł, 106.147,60 śr. własne)</t>
  </si>
  <si>
    <t>Wykonanie</t>
  </si>
  <si>
    <t>Wykonanie w 2008 r.</t>
  </si>
  <si>
    <t>Urząd Gminy 12.200,00zł-2008, 251.182,00zł-2009, 2.141.120,00zł -2010, co stanowi łącznie 2.403.904,00, w tym 60% FRKF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</si>
</sst>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[$-415]d\ mmmm\ yyyy"/>
    <numFmt numFmtId="170" formatCode="#,##0.00_ ;\-#,##0.00\ "/>
  </numFmts>
  <fonts count="24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sz val="6"/>
      <name val="Arial"/>
      <family val="0"/>
    </font>
    <font>
      <sz val="7"/>
      <name val="Arial"/>
      <family val="0"/>
    </font>
    <font>
      <sz val="11"/>
      <color indexed="1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0" fontId="0" fillId="0" borderId="7" xfId="0" applyNumberFormat="1" applyBorder="1" applyAlignment="1">
      <alignment vertical="center"/>
    </xf>
    <xf numFmtId="10" fontId="0" fillId="0" borderId="5" xfId="0" applyNumberFormat="1" applyBorder="1" applyAlignment="1">
      <alignment vertical="center"/>
    </xf>
    <xf numFmtId="10" fontId="0" fillId="0" borderId="5" xfId="0" applyNumberFormat="1" applyBorder="1" applyAlignment="1">
      <alignment horizontal="center" vertical="center"/>
    </xf>
    <xf numFmtId="10" fontId="0" fillId="0" borderId="3" xfId="0" applyNumberFormat="1" applyBorder="1" applyAlignment="1">
      <alignment vertical="center"/>
    </xf>
    <xf numFmtId="0" fontId="5" fillId="0" borderId="2" xfId="0" applyFont="1" applyBorder="1" applyAlignment="1">
      <alignment horizontal="center" vertical="top"/>
    </xf>
    <xf numFmtId="4" fontId="1" fillId="0" borderId="3" xfId="0" applyNumberFormat="1" applyFont="1" applyBorder="1" applyAlignment="1">
      <alignment vertical="center"/>
    </xf>
    <xf numFmtId="170" fontId="0" fillId="0" borderId="3" xfId="0" applyNumberFormat="1" applyBorder="1" applyAlignment="1">
      <alignment vertical="center"/>
    </xf>
    <xf numFmtId="170" fontId="0" fillId="0" borderId="7" xfId="0" applyNumberFormat="1" applyBorder="1" applyAlignment="1">
      <alignment vertical="center"/>
    </xf>
    <xf numFmtId="170" fontId="0" fillId="0" borderId="10" xfId="0" applyNumberForma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3" fillId="2" borderId="1" xfId="0" applyNumberFormat="1" applyFont="1" applyFill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10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19" fillId="0" borderId="0" xfId="18" applyFont="1">
      <alignment/>
      <protection/>
    </xf>
    <xf numFmtId="0" fontId="20" fillId="0" borderId="1" xfId="18" applyFont="1" applyBorder="1" applyAlignment="1">
      <alignment horizontal="center" vertical="center" wrapText="1"/>
      <protection/>
    </xf>
    <xf numFmtId="0" fontId="21" fillId="0" borderId="1" xfId="18" applyFont="1" applyBorder="1" applyAlignment="1">
      <alignment horizontal="center" vertical="center"/>
      <protection/>
    </xf>
    <xf numFmtId="0" fontId="18" fillId="2" borderId="1" xfId="18" applyFont="1" applyFill="1" applyBorder="1" applyAlignment="1">
      <alignment horizontal="center"/>
      <protection/>
    </xf>
    <xf numFmtId="0" fontId="18" fillId="2" borderId="1" xfId="18" applyFont="1" applyFill="1" applyBorder="1" applyAlignment="1">
      <alignment wrapText="1"/>
      <protection/>
    </xf>
    <xf numFmtId="3" fontId="18" fillId="2" borderId="1" xfId="18" applyNumberFormat="1" applyFont="1" applyFill="1" applyBorder="1">
      <alignment/>
      <protection/>
    </xf>
    <xf numFmtId="0" fontId="18" fillId="0" borderId="0" xfId="18" applyFont="1">
      <alignment/>
      <protection/>
    </xf>
    <xf numFmtId="0" fontId="19" fillId="0" borderId="1" xfId="18" applyFont="1" applyBorder="1" applyAlignment="1">
      <alignment horizontal="center" vertical="center"/>
      <protection/>
    </xf>
    <xf numFmtId="0" fontId="19" fillId="0" borderId="1" xfId="18" applyFont="1" applyBorder="1">
      <alignment/>
      <protection/>
    </xf>
    <xf numFmtId="0" fontId="19" fillId="0" borderId="13" xfId="18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6" xfId="1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19" fillId="3" borderId="1" xfId="18" applyFont="1" applyFill="1" applyBorder="1">
      <alignment/>
      <protection/>
    </xf>
    <xf numFmtId="168" fontId="22" fillId="0" borderId="18" xfId="18" applyNumberFormat="1" applyFont="1" applyBorder="1" applyAlignment="1">
      <alignment horizontal="center" wrapText="1"/>
      <protection/>
    </xf>
    <xf numFmtId="3" fontId="18" fillId="3" borderId="1" xfId="18" applyNumberFormat="1" applyFont="1" applyFill="1" applyBorder="1">
      <alignment/>
      <protection/>
    </xf>
    <xf numFmtId="3" fontId="19" fillId="0" borderId="1" xfId="18" applyNumberFormat="1" applyFont="1" applyBorder="1" applyAlignment="1">
      <alignment horizontal="right"/>
      <protection/>
    </xf>
    <xf numFmtId="3" fontId="19" fillId="0" borderId="19" xfId="18" applyNumberFormat="1" applyFont="1" applyBorder="1" applyAlignment="1">
      <alignment horizontal="right"/>
      <protection/>
    </xf>
    <xf numFmtId="3" fontId="19" fillId="0" borderId="19" xfId="18" applyNumberFormat="1" applyFont="1" applyBorder="1" applyAlignment="1">
      <alignment horizontal="right"/>
      <protection/>
    </xf>
    <xf numFmtId="49" fontId="18" fillId="0" borderId="19" xfId="18" applyNumberFormat="1" applyFont="1" applyBorder="1" applyAlignment="1">
      <alignment horizontal="center"/>
      <protection/>
    </xf>
    <xf numFmtId="0" fontId="19" fillId="0" borderId="19" xfId="18" applyFont="1" applyBorder="1">
      <alignment/>
      <protection/>
    </xf>
    <xf numFmtId="49" fontId="19" fillId="0" borderId="19" xfId="18" applyNumberFormat="1" applyFont="1" applyBorder="1" applyAlignment="1">
      <alignment horizontal="center"/>
      <protection/>
    </xf>
    <xf numFmtId="3" fontId="19" fillId="0" borderId="19" xfId="18" applyNumberFormat="1" applyFont="1" applyBorder="1" applyAlignment="1">
      <alignment horizontal="center"/>
      <protection/>
    </xf>
    <xf numFmtId="49" fontId="19" fillId="0" borderId="20" xfId="18" applyNumberFormat="1" applyFont="1" applyBorder="1" applyAlignment="1">
      <alignment horizontal="center"/>
      <protection/>
    </xf>
    <xf numFmtId="3" fontId="19" fillId="0" borderId="1" xfId="18" applyNumberFormat="1" applyFont="1" applyBorder="1">
      <alignment/>
      <protection/>
    </xf>
    <xf numFmtId="3" fontId="19" fillId="0" borderId="20" xfId="18" applyNumberFormat="1" applyFont="1" applyBorder="1" applyAlignment="1">
      <alignment horizontal="center"/>
      <protection/>
    </xf>
    <xf numFmtId="1" fontId="22" fillId="0" borderId="18" xfId="18" applyNumberFormat="1" applyFont="1" applyBorder="1" applyAlignment="1">
      <alignment horizontal="center" wrapText="1"/>
      <protection/>
    </xf>
    <xf numFmtId="3" fontId="19" fillId="0" borderId="18" xfId="18" applyNumberFormat="1" applyFont="1" applyBorder="1" applyAlignment="1">
      <alignment horizontal="right"/>
      <protection/>
    </xf>
    <xf numFmtId="3" fontId="19" fillId="0" borderId="18" xfId="18" applyNumberFormat="1" applyFont="1" applyBorder="1" applyAlignment="1">
      <alignment horizontal="right"/>
      <protection/>
    </xf>
    <xf numFmtId="0" fontId="19" fillId="0" borderId="1" xfId="18" applyFont="1" applyBorder="1" applyAlignment="1">
      <alignment horizontal="center"/>
      <protection/>
    </xf>
    <xf numFmtId="0" fontId="19" fillId="0" borderId="21" xfId="18" applyFont="1" applyBorder="1" applyAlignment="1">
      <alignment horizontal="center"/>
      <protection/>
    </xf>
    <xf numFmtId="0" fontId="19" fillId="0" borderId="12" xfId="18" applyFont="1" applyBorder="1" applyAlignment="1">
      <alignment horizontal="center"/>
      <protection/>
    </xf>
    <xf numFmtId="0" fontId="19" fillId="0" borderId="22" xfId="18" applyFont="1" applyBorder="1" applyAlignment="1">
      <alignment horizontal="center"/>
      <protection/>
    </xf>
    <xf numFmtId="0" fontId="18" fillId="2" borderId="1" xfId="18" applyFont="1" applyFill="1" applyBorder="1">
      <alignment/>
      <protection/>
    </xf>
    <xf numFmtId="0" fontId="18" fillId="2" borderId="21" xfId="18" applyFont="1" applyFill="1" applyBorder="1" applyAlignment="1">
      <alignment horizontal="center"/>
      <protection/>
    </xf>
    <xf numFmtId="0" fontId="18" fillId="2" borderId="22" xfId="18" applyFont="1" applyFill="1" applyBorder="1" applyAlignment="1">
      <alignment horizontal="center"/>
      <protection/>
    </xf>
    <xf numFmtId="0" fontId="19" fillId="0" borderId="23" xfId="18" applyFont="1" applyBorder="1" applyAlignment="1">
      <alignment horizontal="center"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9" fillId="0" borderId="18" xfId="18" applyFont="1" applyBorder="1" applyAlignment="1">
      <alignment horizontal="center"/>
      <protection/>
    </xf>
    <xf numFmtId="0" fontId="19" fillId="0" borderId="19" xfId="18" applyFont="1" applyBorder="1" applyAlignment="1">
      <alignment horizontal="center"/>
      <protection/>
    </xf>
    <xf numFmtId="0" fontId="19" fillId="0" borderId="20" xfId="18" applyFont="1" applyBorder="1" applyAlignment="1">
      <alignment horizontal="center"/>
      <protection/>
    </xf>
    <xf numFmtId="4" fontId="0" fillId="0" borderId="3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23" fillId="0" borderId="7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4" fontId="23" fillId="0" borderId="11" xfId="0" applyNumberFormat="1" applyFont="1" applyBorder="1" applyAlignment="1">
      <alignment vertical="center"/>
    </xf>
    <xf numFmtId="10" fontId="0" fillId="0" borderId="3" xfId="0" applyNumberFormat="1" applyFont="1" applyBorder="1" applyAlignment="1">
      <alignment vertical="center"/>
    </xf>
    <xf numFmtId="10" fontId="0" fillId="0" borderId="7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9" fillId="0" borderId="18" xfId="18" applyFont="1" applyBorder="1" applyAlignment="1">
      <alignment horizontal="center" vertical="center"/>
      <protection/>
    </xf>
    <xf numFmtId="0" fontId="19" fillId="0" borderId="19" xfId="18" applyFont="1" applyBorder="1" applyAlignment="1">
      <alignment horizontal="center" vertical="center"/>
      <protection/>
    </xf>
    <xf numFmtId="0" fontId="19" fillId="0" borderId="20" xfId="18" applyFont="1" applyBorder="1" applyAlignment="1">
      <alignment horizontal="center" vertical="center"/>
      <protection/>
    </xf>
    <xf numFmtId="0" fontId="18" fillId="0" borderId="0" xfId="18" applyFont="1" applyAlignment="1">
      <alignment horizontal="center"/>
      <protection/>
    </xf>
    <xf numFmtId="0" fontId="20" fillId="0" borderId="1" xfId="18" applyFont="1" applyBorder="1" applyAlignment="1">
      <alignment horizontal="center" vertical="center" wrapText="1"/>
      <protection/>
    </xf>
    <xf numFmtId="3" fontId="18" fillId="2" borderId="21" xfId="18" applyNumberFormat="1" applyFont="1" applyFill="1" applyBorder="1" applyAlignment="1">
      <alignment horizontal="center"/>
      <protection/>
    </xf>
    <xf numFmtId="3" fontId="18" fillId="2" borderId="22" xfId="18" applyNumberFormat="1" applyFont="1" applyFill="1" applyBorder="1" applyAlignment="1">
      <alignment horizontal="center"/>
      <protection/>
    </xf>
    <xf numFmtId="0" fontId="20" fillId="0" borderId="1" xfId="18" applyFont="1" applyBorder="1" applyAlignment="1">
      <alignment horizontal="center" vertical="center"/>
      <protection/>
    </xf>
    <xf numFmtId="0" fontId="18" fillId="0" borderId="1" xfId="18" applyFont="1" applyBorder="1" applyAlignment="1">
      <alignment horizontal="center" vertical="center" wrapText="1"/>
      <protection/>
    </xf>
    <xf numFmtId="0" fontId="18" fillId="0" borderId="1" xfId="18" applyFont="1" applyBorder="1" applyAlignment="1">
      <alignment horizontal="center" vertical="center"/>
      <protection/>
    </xf>
    <xf numFmtId="0" fontId="15" fillId="2" borderId="2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8" fillId="2" borderId="21" xfId="18" applyFont="1" applyFill="1" applyBorder="1" applyAlignment="1">
      <alignment horizontal="center"/>
      <protection/>
    </xf>
    <xf numFmtId="0" fontId="0" fillId="0" borderId="22" xfId="0" applyBorder="1" applyAlignment="1">
      <alignment/>
    </xf>
    <xf numFmtId="0" fontId="18" fillId="2" borderId="22" xfId="18" applyFont="1" applyFill="1" applyBorder="1" applyAlignment="1">
      <alignment horizontal="center"/>
      <protection/>
    </xf>
    <xf numFmtId="0" fontId="19" fillId="0" borderId="1" xfId="18" applyFont="1" applyBorder="1" applyAlignment="1">
      <alignment horizontal="center" vertical="center"/>
      <protection/>
    </xf>
    <xf numFmtId="0" fontId="19" fillId="0" borderId="13" xfId="18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6" xfId="1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18" fillId="0" borderId="23" xfId="18" applyFont="1" applyBorder="1" applyAlignment="1">
      <alignment horizontal="center"/>
      <protection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9" fontId="18" fillId="0" borderId="18" xfId="18" applyNumberFormat="1" applyFont="1" applyBorder="1" applyAlignment="1">
      <alignment horizontal="center"/>
      <protection/>
    </xf>
    <xf numFmtId="0" fontId="5" fillId="0" borderId="19" xfId="0" applyFont="1" applyBorder="1" applyAlignment="1">
      <alignment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9" fillId="0" borderId="18" xfId="18" applyFont="1" applyBorder="1" applyAlignment="1">
      <alignment/>
      <protection/>
    </xf>
    <xf numFmtId="0" fontId="0" fillId="0" borderId="19" xfId="0" applyBorder="1" applyAlignment="1">
      <alignment/>
    </xf>
    <xf numFmtId="0" fontId="3" fillId="2" borderId="2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8">
      <selection activeCell="F17" sqref="F17"/>
    </sheetView>
  </sheetViews>
  <sheetFormatPr defaultColWidth="9.00390625" defaultRowHeight="12.75"/>
  <cols>
    <col min="1" max="1" width="4.625" style="1" customWidth="1"/>
    <col min="2" max="2" width="5.625" style="1" customWidth="1"/>
    <col min="3" max="3" width="6.25390625" style="1" customWidth="1"/>
    <col min="4" max="4" width="4.875" style="1" customWidth="1"/>
    <col min="5" max="5" width="17.375" style="1" customWidth="1"/>
    <col min="6" max="7" width="10.00390625" style="1" bestFit="1" customWidth="1"/>
    <col min="8" max="8" width="10.00390625" style="1" customWidth="1"/>
    <col min="9" max="9" width="9.875" style="1" customWidth="1"/>
    <col min="10" max="10" width="10.625" style="1" customWidth="1"/>
    <col min="11" max="11" width="10.25390625" style="1" customWidth="1"/>
    <col min="12" max="12" width="10.625" style="1" customWidth="1"/>
    <col min="13" max="13" width="9.375" style="1" customWidth="1"/>
    <col min="14" max="14" width="18.75390625" style="1" customWidth="1"/>
    <col min="15" max="16384" width="9.125" style="1" customWidth="1"/>
  </cols>
  <sheetData>
    <row r="1" spans="1:14" ht="18">
      <c r="A1" s="170" t="s">
        <v>147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6" t="s">
        <v>36</v>
      </c>
    </row>
    <row r="3" spans="1:14" s="82" customFormat="1" ht="19.5" customHeight="1">
      <c r="A3" s="171" t="s">
        <v>51</v>
      </c>
      <c r="B3" s="171" t="s">
        <v>2</v>
      </c>
      <c r="C3" s="171" t="s">
        <v>35</v>
      </c>
      <c r="D3" s="166" t="s">
        <v>67</v>
      </c>
      <c r="E3" s="169" t="s">
        <v>61</v>
      </c>
      <c r="F3" s="169" t="s">
        <v>63</v>
      </c>
      <c r="G3" s="169" t="s">
        <v>57</v>
      </c>
      <c r="H3" s="169"/>
      <c r="I3" s="169"/>
      <c r="J3" s="169"/>
      <c r="K3" s="169"/>
      <c r="L3" s="169"/>
      <c r="M3" s="169"/>
      <c r="N3" s="169" t="s">
        <v>66</v>
      </c>
    </row>
    <row r="4" spans="1:14" s="82" customFormat="1" ht="19.5" customHeight="1">
      <c r="A4" s="171"/>
      <c r="B4" s="171"/>
      <c r="C4" s="171"/>
      <c r="D4" s="167"/>
      <c r="E4" s="169"/>
      <c r="F4" s="169"/>
      <c r="G4" s="169" t="s">
        <v>148</v>
      </c>
      <c r="H4" s="169" t="s">
        <v>12</v>
      </c>
      <c r="I4" s="169"/>
      <c r="J4" s="169"/>
      <c r="K4" s="169"/>
      <c r="L4" s="169" t="s">
        <v>140</v>
      </c>
      <c r="M4" s="169" t="s">
        <v>149</v>
      </c>
      <c r="N4" s="169"/>
    </row>
    <row r="5" spans="1:14" s="82" customFormat="1" ht="29.25" customHeight="1">
      <c r="A5" s="171"/>
      <c r="B5" s="171"/>
      <c r="C5" s="171"/>
      <c r="D5" s="167"/>
      <c r="E5" s="169"/>
      <c r="F5" s="169"/>
      <c r="G5" s="169"/>
      <c r="H5" s="169" t="s">
        <v>64</v>
      </c>
      <c r="I5" s="169" t="s">
        <v>59</v>
      </c>
      <c r="J5" s="169" t="s">
        <v>52</v>
      </c>
      <c r="K5" s="169" t="s">
        <v>60</v>
      </c>
      <c r="L5" s="169"/>
      <c r="M5" s="169"/>
      <c r="N5" s="169"/>
    </row>
    <row r="6" spans="1:14" s="82" customFormat="1" ht="19.5" customHeight="1">
      <c r="A6" s="171"/>
      <c r="B6" s="171"/>
      <c r="C6" s="171"/>
      <c r="D6" s="167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7" spans="1:14" s="82" customFormat="1" ht="19.5" customHeight="1">
      <c r="A7" s="171"/>
      <c r="B7" s="171"/>
      <c r="C7" s="171"/>
      <c r="D7" s="168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4" ht="7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s="81" customFormat="1" ht="78.75">
      <c r="A9" s="76" t="s">
        <v>7</v>
      </c>
      <c r="B9" s="77" t="s">
        <v>132</v>
      </c>
      <c r="C9" s="77" t="s">
        <v>141</v>
      </c>
      <c r="D9" s="78" t="s">
        <v>214</v>
      </c>
      <c r="E9" s="56" t="s">
        <v>222</v>
      </c>
      <c r="F9" s="68">
        <v>537609</v>
      </c>
      <c r="G9" s="68">
        <f>SUM(H9+I9)</f>
        <v>533633</v>
      </c>
      <c r="H9" s="68">
        <v>206818</v>
      </c>
      <c r="I9" s="68">
        <v>326815</v>
      </c>
      <c r="J9" s="80" t="s">
        <v>144</v>
      </c>
      <c r="K9" s="68"/>
      <c r="L9" s="68">
        <v>0</v>
      </c>
      <c r="M9" s="79">
        <v>0</v>
      </c>
      <c r="N9" s="90" t="s">
        <v>215</v>
      </c>
    </row>
    <row r="10" spans="1:14" s="81" customFormat="1" ht="78.75" hidden="1">
      <c r="A10" s="76" t="s">
        <v>8</v>
      </c>
      <c r="B10" s="77" t="s">
        <v>132</v>
      </c>
      <c r="C10" s="77" t="s">
        <v>141</v>
      </c>
      <c r="D10" s="78" t="s">
        <v>139</v>
      </c>
      <c r="E10" s="56" t="s">
        <v>145</v>
      </c>
      <c r="F10" s="68"/>
      <c r="G10" s="68"/>
      <c r="H10" s="68"/>
      <c r="I10" s="68">
        <v>0</v>
      </c>
      <c r="J10" s="80" t="s">
        <v>144</v>
      </c>
      <c r="K10" s="68"/>
      <c r="L10" s="68">
        <v>0</v>
      </c>
      <c r="M10" s="79">
        <v>0</v>
      </c>
      <c r="N10" s="90"/>
    </row>
    <row r="11" spans="1:14" s="81" customFormat="1" ht="78">
      <c r="A11" s="76" t="s">
        <v>9</v>
      </c>
      <c r="B11" s="77" t="s">
        <v>132</v>
      </c>
      <c r="C11" s="77" t="s">
        <v>141</v>
      </c>
      <c r="D11" s="78" t="s">
        <v>139</v>
      </c>
      <c r="E11" s="56" t="s">
        <v>216</v>
      </c>
      <c r="F11" s="68">
        <v>2316992.43</v>
      </c>
      <c r="G11" s="68">
        <f>SUM(H11+I11+K11+6000)</f>
        <v>96000</v>
      </c>
      <c r="H11" s="68">
        <v>90000</v>
      </c>
      <c r="I11" s="68"/>
      <c r="J11" s="80" t="s">
        <v>150</v>
      </c>
      <c r="K11" s="68"/>
      <c r="L11" s="68">
        <v>2164000</v>
      </c>
      <c r="M11" s="79">
        <v>0</v>
      </c>
      <c r="N11" s="90" t="s">
        <v>217</v>
      </c>
    </row>
    <row r="12" spans="1:14" s="81" customFormat="1" ht="78">
      <c r="A12" s="76" t="s">
        <v>1</v>
      </c>
      <c r="B12" s="77" t="s">
        <v>132</v>
      </c>
      <c r="C12" s="77" t="s">
        <v>141</v>
      </c>
      <c r="D12" s="78" t="s">
        <v>139</v>
      </c>
      <c r="E12" s="56" t="s">
        <v>146</v>
      </c>
      <c r="F12" s="68">
        <v>2150306</v>
      </c>
      <c r="G12" s="68">
        <f>SUM(H12)</f>
        <v>5000</v>
      </c>
      <c r="H12" s="68">
        <v>5000</v>
      </c>
      <c r="I12" s="68"/>
      <c r="J12" s="80" t="s">
        <v>65</v>
      </c>
      <c r="K12" s="68"/>
      <c r="L12" s="89">
        <v>2085173</v>
      </c>
      <c r="M12" s="68">
        <v>0</v>
      </c>
      <c r="N12" s="90" t="s">
        <v>218</v>
      </c>
    </row>
    <row r="13" spans="1:14" s="81" customFormat="1" ht="78">
      <c r="A13" s="76" t="s">
        <v>13</v>
      </c>
      <c r="B13" s="77" t="s">
        <v>133</v>
      </c>
      <c r="C13" s="77" t="s">
        <v>135</v>
      </c>
      <c r="D13" s="78" t="s">
        <v>134</v>
      </c>
      <c r="E13" s="56" t="s">
        <v>151</v>
      </c>
      <c r="F13" s="68">
        <v>1505932.88</v>
      </c>
      <c r="G13" s="68">
        <f>SUM(H13+I13+20000)</f>
        <v>922413.5599999999</v>
      </c>
      <c r="H13" s="68">
        <v>106147.6</v>
      </c>
      <c r="I13" s="68">
        <v>796265.96</v>
      </c>
      <c r="J13" s="80" t="s">
        <v>163</v>
      </c>
      <c r="K13" s="68"/>
      <c r="L13" s="68">
        <v>0</v>
      </c>
      <c r="M13" s="79">
        <v>0</v>
      </c>
      <c r="N13" s="90" t="s">
        <v>223</v>
      </c>
    </row>
    <row r="14" spans="1:14" s="81" customFormat="1" ht="56.25">
      <c r="A14" s="76" t="s">
        <v>16</v>
      </c>
      <c r="B14" s="77" t="s">
        <v>133</v>
      </c>
      <c r="C14" s="77" t="s">
        <v>142</v>
      </c>
      <c r="D14" s="78" t="s">
        <v>134</v>
      </c>
      <c r="E14" s="56" t="s">
        <v>152</v>
      </c>
      <c r="F14" s="68">
        <v>469520</v>
      </c>
      <c r="G14" s="68">
        <f>SUM(I14)</f>
        <v>450000</v>
      </c>
      <c r="H14" s="68"/>
      <c r="I14" s="68">
        <v>450000</v>
      </c>
      <c r="J14" s="80" t="s">
        <v>65</v>
      </c>
      <c r="K14" s="68"/>
      <c r="L14" s="68">
        <v>0</v>
      </c>
      <c r="M14" s="79">
        <v>0</v>
      </c>
      <c r="N14" s="90" t="s">
        <v>219</v>
      </c>
    </row>
    <row r="15" spans="1:14" s="81" customFormat="1" ht="101.25">
      <c r="A15" s="76" t="s">
        <v>19</v>
      </c>
      <c r="B15" s="77" t="s">
        <v>136</v>
      </c>
      <c r="C15" s="77" t="s">
        <v>137</v>
      </c>
      <c r="D15" s="78" t="s">
        <v>143</v>
      </c>
      <c r="E15" s="56" t="s">
        <v>162</v>
      </c>
      <c r="F15" s="68">
        <v>307000</v>
      </c>
      <c r="G15" s="68">
        <f>SUM(H15)</f>
        <v>42000</v>
      </c>
      <c r="H15" s="68">
        <v>42000</v>
      </c>
      <c r="I15" s="68"/>
      <c r="J15" s="80" t="s">
        <v>65</v>
      </c>
      <c r="K15" s="68"/>
      <c r="L15" s="68">
        <v>161000</v>
      </c>
      <c r="M15" s="68">
        <v>81000</v>
      </c>
      <c r="N15" s="90" t="s">
        <v>161</v>
      </c>
    </row>
    <row r="16" spans="1:14" s="81" customFormat="1" ht="54.75" customHeight="1">
      <c r="A16" s="76" t="s">
        <v>25</v>
      </c>
      <c r="B16" s="77" t="s">
        <v>138</v>
      </c>
      <c r="C16" s="77" t="s">
        <v>153</v>
      </c>
      <c r="D16" s="78" t="s">
        <v>134</v>
      </c>
      <c r="E16" s="56" t="s">
        <v>154</v>
      </c>
      <c r="F16" s="68">
        <v>2392302</v>
      </c>
      <c r="G16" s="68">
        <f>SUM(H16+180000)</f>
        <v>251182</v>
      </c>
      <c r="H16" s="68">
        <v>71182</v>
      </c>
      <c r="I16" s="68"/>
      <c r="J16" s="80" t="s">
        <v>155</v>
      </c>
      <c r="K16" s="68"/>
      <c r="L16" s="68">
        <v>2141120</v>
      </c>
      <c r="M16" s="79">
        <v>0</v>
      </c>
      <c r="N16" s="90" t="s">
        <v>226</v>
      </c>
    </row>
    <row r="17" spans="1:14" s="58" customFormat="1" ht="22.5" customHeight="1">
      <c r="A17" s="163" t="s">
        <v>62</v>
      </c>
      <c r="B17" s="164"/>
      <c r="C17" s="164"/>
      <c r="D17" s="164"/>
      <c r="E17" s="165"/>
      <c r="F17" s="83">
        <f>SUM(F9:F16)</f>
        <v>9679662.309999999</v>
      </c>
      <c r="G17" s="83">
        <f>SUM(G9:G16)</f>
        <v>2300228.56</v>
      </c>
      <c r="H17" s="83">
        <f>SUM(H9:H16)</f>
        <v>521147.6</v>
      </c>
      <c r="I17" s="83">
        <f>SUM(I9:I16)</f>
        <v>1573080.96</v>
      </c>
      <c r="J17" s="83">
        <v>206000</v>
      </c>
      <c r="K17" s="83">
        <f>SUM(K9:K16)</f>
        <v>0</v>
      </c>
      <c r="L17" s="83">
        <f>SUM(L9:L16)</f>
        <v>6551293</v>
      </c>
      <c r="M17" s="83">
        <f>SUM(M9:M16)</f>
        <v>81000</v>
      </c>
      <c r="N17" s="57" t="s">
        <v>38</v>
      </c>
    </row>
    <row r="20" ht="12.75">
      <c r="A20" s="1" t="s">
        <v>56</v>
      </c>
    </row>
    <row r="21" ht="12.75">
      <c r="A21" s="1" t="s">
        <v>53</v>
      </c>
    </row>
    <row r="22" ht="12.75">
      <c r="A22" s="1" t="s">
        <v>54</v>
      </c>
    </row>
    <row r="23" ht="12.75">
      <c r="A23" s="1" t="s">
        <v>55</v>
      </c>
    </row>
    <row r="25" ht="14.25">
      <c r="A25" s="10" t="s">
        <v>68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A17:E17"/>
    <mergeCell ref="D3:D7"/>
    <mergeCell ref="M4:M7"/>
    <mergeCell ref="L4:L7"/>
    <mergeCell ref="H4:K4"/>
    <mergeCell ref="H5:H7"/>
    <mergeCell ref="I5:I7"/>
    <mergeCell ref="J5:J7"/>
    <mergeCell ref="K5:K7"/>
  </mergeCells>
  <printOptions horizontalCentered="1"/>
  <pageMargins left="0.5118110236220472" right="0.3937007874015748" top="0.984251968503937" bottom="0.3937007874015748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XXXI/170/2009 z dnia 15.06.09r.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D4">
      <selection activeCell="L17" sqref="L17"/>
    </sheetView>
  </sheetViews>
  <sheetFormatPr defaultColWidth="9.00390625" defaultRowHeight="12.75"/>
  <cols>
    <col min="1" max="1" width="3.625" style="97" bestFit="1" customWidth="1"/>
    <col min="2" max="2" width="19.875" style="97" customWidth="1"/>
    <col min="3" max="3" width="11.25390625" style="97" customWidth="1"/>
    <col min="4" max="4" width="10.125" style="97" customWidth="1"/>
    <col min="5" max="5" width="10.875" style="97" customWidth="1"/>
    <col min="6" max="6" width="8.875" style="97" customWidth="1"/>
    <col min="7" max="7" width="7.75390625" style="97" customWidth="1"/>
    <col min="8" max="8" width="8.125" style="97" customWidth="1"/>
    <col min="9" max="9" width="7.625" style="97" customWidth="1"/>
    <col min="10" max="10" width="6.625" style="97" customWidth="1"/>
    <col min="11" max="11" width="6.75390625" style="97" customWidth="1"/>
    <col min="12" max="12" width="8.125" style="97" customWidth="1"/>
    <col min="13" max="13" width="10.25390625" style="97" customWidth="1"/>
    <col min="14" max="14" width="9.625" style="97" customWidth="1"/>
    <col min="15" max="15" width="7.375" style="97" customWidth="1"/>
    <col min="16" max="16" width="6.75390625" style="97" customWidth="1"/>
    <col min="17" max="17" width="8.25390625" style="97" customWidth="1"/>
    <col min="18" max="16384" width="10.25390625" style="97" customWidth="1"/>
  </cols>
  <sheetData>
    <row r="1" spans="1:17" ht="11.25">
      <c r="A1" s="156" t="s">
        <v>164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ht="15.75" customHeight="1"/>
    <row r="3" spans="1:17" ht="11.25">
      <c r="A3" s="162" t="s">
        <v>70</v>
      </c>
      <c r="B3" s="162" t="s">
        <v>165</v>
      </c>
      <c r="C3" s="161" t="s">
        <v>166</v>
      </c>
      <c r="D3" s="161" t="s">
        <v>167</v>
      </c>
      <c r="E3" s="161" t="s">
        <v>168</v>
      </c>
      <c r="F3" s="160" t="s">
        <v>169</v>
      </c>
      <c r="G3" s="160"/>
      <c r="H3" s="160" t="s">
        <v>57</v>
      </c>
      <c r="I3" s="160"/>
      <c r="J3" s="160"/>
      <c r="K3" s="160"/>
      <c r="L3" s="160"/>
      <c r="M3" s="160"/>
      <c r="N3" s="160"/>
      <c r="O3" s="160"/>
      <c r="P3" s="160"/>
      <c r="Q3" s="160"/>
    </row>
    <row r="4" spans="1:17" ht="11.25">
      <c r="A4" s="162"/>
      <c r="B4" s="162"/>
      <c r="C4" s="161"/>
      <c r="D4" s="161"/>
      <c r="E4" s="161"/>
      <c r="F4" s="157" t="s">
        <v>170</v>
      </c>
      <c r="G4" s="157" t="s">
        <v>171</v>
      </c>
      <c r="H4" s="160" t="s">
        <v>50</v>
      </c>
      <c r="I4" s="160"/>
      <c r="J4" s="160"/>
      <c r="K4" s="160"/>
      <c r="L4" s="160"/>
      <c r="M4" s="160"/>
      <c r="N4" s="160"/>
      <c r="O4" s="160"/>
      <c r="P4" s="160"/>
      <c r="Q4" s="160"/>
    </row>
    <row r="5" spans="1:17" ht="11.25">
      <c r="A5" s="162"/>
      <c r="B5" s="162"/>
      <c r="C5" s="161"/>
      <c r="D5" s="161"/>
      <c r="E5" s="161"/>
      <c r="F5" s="157"/>
      <c r="G5" s="157"/>
      <c r="H5" s="157" t="s">
        <v>173</v>
      </c>
      <c r="I5" s="160" t="s">
        <v>174</v>
      </c>
      <c r="J5" s="160"/>
      <c r="K5" s="160"/>
      <c r="L5" s="160"/>
      <c r="M5" s="160"/>
      <c r="N5" s="160"/>
      <c r="O5" s="160"/>
      <c r="P5" s="160"/>
      <c r="Q5" s="160"/>
    </row>
    <row r="6" spans="1:17" ht="14.25" customHeight="1">
      <c r="A6" s="162"/>
      <c r="B6" s="162"/>
      <c r="C6" s="161"/>
      <c r="D6" s="161"/>
      <c r="E6" s="161"/>
      <c r="F6" s="157"/>
      <c r="G6" s="157"/>
      <c r="H6" s="157"/>
      <c r="I6" s="160" t="s">
        <v>175</v>
      </c>
      <c r="J6" s="160"/>
      <c r="K6" s="160"/>
      <c r="L6" s="160"/>
      <c r="M6" s="160" t="s">
        <v>171</v>
      </c>
      <c r="N6" s="160"/>
      <c r="O6" s="160"/>
      <c r="P6" s="160"/>
      <c r="Q6" s="160"/>
    </row>
    <row r="7" spans="1:17" ht="11.25">
      <c r="A7" s="162"/>
      <c r="B7" s="162"/>
      <c r="C7" s="161"/>
      <c r="D7" s="161"/>
      <c r="E7" s="161"/>
      <c r="F7" s="157"/>
      <c r="G7" s="157"/>
      <c r="H7" s="157"/>
      <c r="I7" s="157" t="s">
        <v>176</v>
      </c>
      <c r="J7" s="160" t="s">
        <v>177</v>
      </c>
      <c r="K7" s="160"/>
      <c r="L7" s="160"/>
      <c r="M7" s="157" t="s">
        <v>178</v>
      </c>
      <c r="N7" s="157" t="s">
        <v>177</v>
      </c>
      <c r="O7" s="157"/>
      <c r="P7" s="157"/>
      <c r="Q7" s="157"/>
    </row>
    <row r="8" spans="1:17" ht="48" customHeight="1">
      <c r="A8" s="162"/>
      <c r="B8" s="162"/>
      <c r="C8" s="161"/>
      <c r="D8" s="161"/>
      <c r="E8" s="161"/>
      <c r="F8" s="157"/>
      <c r="G8" s="157"/>
      <c r="H8" s="157"/>
      <c r="I8" s="157"/>
      <c r="J8" s="98" t="s">
        <v>179</v>
      </c>
      <c r="K8" s="98" t="s">
        <v>180</v>
      </c>
      <c r="L8" s="98" t="s">
        <v>181</v>
      </c>
      <c r="M8" s="157"/>
      <c r="N8" s="98" t="s">
        <v>182</v>
      </c>
      <c r="O8" s="98" t="s">
        <v>179</v>
      </c>
      <c r="P8" s="98" t="s">
        <v>180</v>
      </c>
      <c r="Q8" s="98" t="s">
        <v>183</v>
      </c>
    </row>
    <row r="9" spans="1:17" ht="11.25">
      <c r="A9" s="99">
        <v>1</v>
      </c>
      <c r="B9" s="99">
        <v>2</v>
      </c>
      <c r="C9" s="99">
        <v>3</v>
      </c>
      <c r="D9" s="99">
        <v>4</v>
      </c>
      <c r="E9" s="99">
        <v>5</v>
      </c>
      <c r="F9" s="99">
        <v>6</v>
      </c>
      <c r="G9" s="99">
        <v>7</v>
      </c>
      <c r="H9" s="99">
        <v>8</v>
      </c>
      <c r="I9" s="99">
        <v>9</v>
      </c>
      <c r="J9" s="99">
        <v>10</v>
      </c>
      <c r="K9" s="99">
        <v>11</v>
      </c>
      <c r="L9" s="99">
        <v>12</v>
      </c>
      <c r="M9" s="99">
        <v>13</v>
      </c>
      <c r="N9" s="99">
        <v>14</v>
      </c>
      <c r="O9" s="99">
        <v>15</v>
      </c>
      <c r="P9" s="99">
        <v>16</v>
      </c>
      <c r="Q9" s="99">
        <v>17</v>
      </c>
    </row>
    <row r="10" spans="1:17" s="103" customFormat="1" ht="22.5">
      <c r="A10" s="100">
        <v>1</v>
      </c>
      <c r="B10" s="101" t="s">
        <v>184</v>
      </c>
      <c r="C10" s="158" t="s">
        <v>38</v>
      </c>
      <c r="D10" s="159"/>
      <c r="E10" s="102">
        <f aca="true" t="shared" si="0" ref="E10:Q10">SUM(E15+E24+E33+E42)</f>
        <v>4883806</v>
      </c>
      <c r="F10" s="102">
        <f t="shared" si="0"/>
        <v>1571991</v>
      </c>
      <c r="G10" s="102">
        <f t="shared" si="0"/>
        <v>3311815</v>
      </c>
      <c r="H10" s="102">
        <f t="shared" si="0"/>
        <v>4883806</v>
      </c>
      <c r="I10" s="102">
        <f t="shared" si="0"/>
        <v>1571991</v>
      </c>
      <c r="J10" s="102">
        <f t="shared" si="0"/>
        <v>500000</v>
      </c>
      <c r="K10" s="102">
        <f t="shared" si="0"/>
        <v>0</v>
      </c>
      <c r="L10" s="102">
        <f t="shared" si="0"/>
        <v>1071991</v>
      </c>
      <c r="M10" s="102">
        <f t="shared" si="0"/>
        <v>3311815</v>
      </c>
      <c r="N10" s="102">
        <f t="shared" si="0"/>
        <v>0</v>
      </c>
      <c r="O10" s="102">
        <f t="shared" si="0"/>
        <v>326815</v>
      </c>
      <c r="P10" s="102">
        <f t="shared" si="0"/>
        <v>0</v>
      </c>
      <c r="Q10" s="102">
        <f t="shared" si="0"/>
        <v>2985000</v>
      </c>
    </row>
    <row r="11" spans="1:17" ht="12.75">
      <c r="A11" s="175" t="s">
        <v>185</v>
      </c>
      <c r="B11" s="105" t="s">
        <v>186</v>
      </c>
      <c r="C11" s="176" t="s">
        <v>187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8"/>
    </row>
    <row r="12" spans="1:17" ht="12.75">
      <c r="A12" s="175"/>
      <c r="B12" s="105" t="s">
        <v>188</v>
      </c>
      <c r="C12" s="179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ht="12.75">
      <c r="A13" s="175"/>
      <c r="B13" s="105" t="s">
        <v>189</v>
      </c>
      <c r="C13" s="179" t="s">
        <v>190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1"/>
    </row>
    <row r="14" spans="1:17" ht="15" customHeight="1">
      <c r="A14" s="175"/>
      <c r="B14" s="105" t="s">
        <v>191</v>
      </c>
      <c r="C14" s="182" t="s">
        <v>220</v>
      </c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4"/>
    </row>
    <row r="15" spans="1:17" ht="11.25">
      <c r="A15" s="175"/>
      <c r="B15" s="112" t="s">
        <v>192</v>
      </c>
      <c r="C15" s="113"/>
      <c r="D15" s="185" t="s">
        <v>132</v>
      </c>
      <c r="E15" s="114">
        <f aca="true" t="shared" si="1" ref="E15:Q15">SUM(E16:E19)</f>
        <v>533633</v>
      </c>
      <c r="F15" s="114">
        <f t="shared" si="1"/>
        <v>206818</v>
      </c>
      <c r="G15" s="114">
        <f t="shared" si="1"/>
        <v>326815</v>
      </c>
      <c r="H15" s="114">
        <f t="shared" si="1"/>
        <v>533633</v>
      </c>
      <c r="I15" s="114">
        <f t="shared" si="1"/>
        <v>206818</v>
      </c>
      <c r="J15" s="114">
        <f t="shared" si="1"/>
        <v>0</v>
      </c>
      <c r="K15" s="114">
        <f t="shared" si="1"/>
        <v>0</v>
      </c>
      <c r="L15" s="114">
        <f t="shared" si="1"/>
        <v>206818</v>
      </c>
      <c r="M15" s="114">
        <f t="shared" si="1"/>
        <v>326815</v>
      </c>
      <c r="N15" s="114">
        <f t="shared" si="1"/>
        <v>0</v>
      </c>
      <c r="O15" s="114">
        <f t="shared" si="1"/>
        <v>326815</v>
      </c>
      <c r="P15" s="114">
        <f t="shared" si="1"/>
        <v>0</v>
      </c>
      <c r="Q15" s="114">
        <f t="shared" si="1"/>
        <v>0</v>
      </c>
    </row>
    <row r="16" spans="1:17" ht="12.75" customHeight="1">
      <c r="A16" s="175"/>
      <c r="B16" s="105" t="s">
        <v>193</v>
      </c>
      <c r="C16" s="187"/>
      <c r="D16" s="186"/>
      <c r="E16" s="115">
        <f>SUM(F16:G16)</f>
        <v>533633</v>
      </c>
      <c r="F16" s="115">
        <f>SUM(I16)</f>
        <v>206818</v>
      </c>
      <c r="G16" s="115">
        <f>SUM(M16)</f>
        <v>326815</v>
      </c>
      <c r="H16" s="116">
        <f>SUM(M16+I16)</f>
        <v>533633</v>
      </c>
      <c r="I16" s="116">
        <f>SUM(J16:L16)</f>
        <v>206818</v>
      </c>
      <c r="J16" s="116"/>
      <c r="K16" s="116"/>
      <c r="L16" s="116">
        <v>206818</v>
      </c>
      <c r="M16" s="116">
        <f>SUM(N16:Q16)</f>
        <v>326815</v>
      </c>
      <c r="N16" s="116"/>
      <c r="O16" s="116">
        <v>326815</v>
      </c>
      <c r="P16" s="116"/>
      <c r="Q16" s="117"/>
    </row>
    <row r="17" spans="1:17" ht="12.75" customHeight="1">
      <c r="A17" s="175"/>
      <c r="B17" s="105" t="s">
        <v>140</v>
      </c>
      <c r="C17" s="188"/>
      <c r="D17" s="118" t="s">
        <v>141</v>
      </c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</row>
    <row r="18" spans="1:17" ht="12.75" customHeight="1">
      <c r="A18" s="175"/>
      <c r="B18" s="105" t="s">
        <v>149</v>
      </c>
      <c r="C18" s="188"/>
      <c r="D18" s="120" t="s">
        <v>194</v>
      </c>
      <c r="E18" s="115"/>
      <c r="F18" s="115"/>
      <c r="G18" s="115"/>
      <c r="H18" s="116"/>
      <c r="I18" s="116"/>
      <c r="J18" s="117"/>
      <c r="K18" s="116"/>
      <c r="L18" s="117"/>
      <c r="M18" s="116"/>
      <c r="N18" s="117"/>
      <c r="O18" s="121"/>
      <c r="P18" s="121"/>
      <c r="Q18" s="121"/>
    </row>
    <row r="19" spans="1:17" ht="12.75" customHeight="1">
      <c r="A19" s="175"/>
      <c r="B19" s="105" t="s">
        <v>195</v>
      </c>
      <c r="C19" s="189"/>
      <c r="D19" s="122" t="s">
        <v>221</v>
      </c>
      <c r="E19" s="123"/>
      <c r="F19" s="123"/>
      <c r="G19" s="123"/>
      <c r="H19" s="124"/>
      <c r="I19" s="124"/>
      <c r="J19" s="124"/>
      <c r="K19" s="124"/>
      <c r="L19" s="124"/>
      <c r="M19" s="124"/>
      <c r="N19" s="124"/>
      <c r="O19" s="124"/>
      <c r="P19" s="124"/>
      <c r="Q19" s="124"/>
    </row>
    <row r="20" spans="1:17" ht="12.75" hidden="1">
      <c r="A20" s="175" t="s">
        <v>197</v>
      </c>
      <c r="B20" s="105" t="s">
        <v>186</v>
      </c>
      <c r="C20" s="176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8"/>
    </row>
    <row r="21" spans="1:17" ht="12.75" hidden="1">
      <c r="A21" s="175"/>
      <c r="B21" s="105" t="s">
        <v>188</v>
      </c>
      <c r="C21" s="179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1"/>
    </row>
    <row r="22" spans="1:17" ht="12.75" hidden="1">
      <c r="A22" s="175"/>
      <c r="B22" s="105" t="s">
        <v>189</v>
      </c>
      <c r="C22" s="179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1"/>
    </row>
    <row r="23" spans="1:17" ht="12.75" hidden="1">
      <c r="A23" s="175"/>
      <c r="B23" s="105" t="s">
        <v>191</v>
      </c>
      <c r="C23" s="182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4"/>
    </row>
    <row r="24" spans="1:17" ht="11.25" hidden="1">
      <c r="A24" s="175"/>
      <c r="B24" s="112" t="s">
        <v>192</v>
      </c>
      <c r="C24" s="125"/>
      <c r="D24" s="185" t="s">
        <v>132</v>
      </c>
      <c r="E24" s="114">
        <f aca="true" t="shared" si="2" ref="E24:Q24">SUM(E25:E28)</f>
        <v>0</v>
      </c>
      <c r="F24" s="114">
        <f t="shared" si="2"/>
        <v>0</v>
      </c>
      <c r="G24" s="114">
        <f t="shared" si="2"/>
        <v>0</v>
      </c>
      <c r="H24" s="114">
        <f t="shared" si="2"/>
        <v>0</v>
      </c>
      <c r="I24" s="114">
        <f t="shared" si="2"/>
        <v>0</v>
      </c>
      <c r="J24" s="114">
        <f t="shared" si="2"/>
        <v>0</v>
      </c>
      <c r="K24" s="114">
        <f t="shared" si="2"/>
        <v>0</v>
      </c>
      <c r="L24" s="114">
        <f t="shared" si="2"/>
        <v>0</v>
      </c>
      <c r="M24" s="114">
        <f t="shared" si="2"/>
        <v>0</v>
      </c>
      <c r="N24" s="114">
        <f t="shared" si="2"/>
        <v>0</v>
      </c>
      <c r="O24" s="114">
        <f t="shared" si="2"/>
        <v>0</v>
      </c>
      <c r="P24" s="114">
        <f t="shared" si="2"/>
        <v>0</v>
      </c>
      <c r="Q24" s="114">
        <f t="shared" si="2"/>
        <v>0</v>
      </c>
    </row>
    <row r="25" spans="1:17" ht="15" customHeight="1" hidden="1">
      <c r="A25" s="175"/>
      <c r="B25" s="105" t="s">
        <v>193</v>
      </c>
      <c r="C25" s="187"/>
      <c r="D25" s="186"/>
      <c r="E25" s="115">
        <f>SUM(F25:G25)</f>
        <v>0</v>
      </c>
      <c r="F25" s="115">
        <f>SUM(I25)</f>
        <v>0</v>
      </c>
      <c r="G25" s="115">
        <f>SUM(M25)</f>
        <v>0</v>
      </c>
      <c r="H25" s="116">
        <f>SUM(M25+I25)</f>
        <v>0</v>
      </c>
      <c r="I25" s="116">
        <f>SUM(J25:L25)</f>
        <v>0</v>
      </c>
      <c r="J25" s="116"/>
      <c r="K25" s="116"/>
      <c r="L25" s="116"/>
      <c r="M25" s="116">
        <f>SUM(N25:Q25)</f>
        <v>0</v>
      </c>
      <c r="N25" s="116"/>
      <c r="O25" s="116"/>
      <c r="P25" s="116"/>
      <c r="Q25" s="117"/>
    </row>
    <row r="26" spans="1:17" ht="15" customHeight="1" hidden="1">
      <c r="A26" s="175"/>
      <c r="B26" s="105" t="s">
        <v>140</v>
      </c>
      <c r="C26" s="188"/>
      <c r="D26" s="118" t="s">
        <v>141</v>
      </c>
      <c r="E26" s="115"/>
      <c r="F26" s="115"/>
      <c r="G26" s="115"/>
      <c r="H26" s="116"/>
      <c r="I26" s="116"/>
      <c r="J26" s="116"/>
      <c r="K26" s="116"/>
      <c r="L26" s="116"/>
      <c r="M26" s="116"/>
      <c r="N26" s="116"/>
      <c r="O26" s="116"/>
      <c r="P26" s="116"/>
      <c r="Q26" s="117"/>
    </row>
    <row r="27" spans="1:17" ht="15" customHeight="1" hidden="1">
      <c r="A27" s="175"/>
      <c r="B27" s="105" t="s">
        <v>149</v>
      </c>
      <c r="C27" s="188"/>
      <c r="D27" s="120" t="s">
        <v>194</v>
      </c>
      <c r="E27" s="123"/>
      <c r="F27" s="123"/>
      <c r="G27" s="123"/>
      <c r="H27" s="121"/>
      <c r="I27" s="121"/>
      <c r="J27" s="121"/>
      <c r="K27" s="121"/>
      <c r="L27" s="121"/>
      <c r="M27" s="121"/>
      <c r="N27" s="121"/>
      <c r="O27" s="121"/>
      <c r="P27" s="121"/>
      <c r="Q27" s="121"/>
    </row>
    <row r="28" spans="1:17" ht="15" customHeight="1" hidden="1">
      <c r="A28" s="175"/>
      <c r="B28" s="105" t="s">
        <v>195</v>
      </c>
      <c r="C28" s="189"/>
      <c r="D28" s="122" t="s">
        <v>196</v>
      </c>
      <c r="E28" s="123"/>
      <c r="F28" s="123"/>
      <c r="G28" s="123"/>
      <c r="H28" s="124"/>
      <c r="I28" s="124"/>
      <c r="J28" s="124"/>
      <c r="K28" s="124"/>
      <c r="L28" s="124"/>
      <c r="M28" s="124"/>
      <c r="N28" s="124"/>
      <c r="O28" s="124"/>
      <c r="P28" s="124"/>
      <c r="Q28" s="124"/>
    </row>
    <row r="29" spans="1:17" ht="12.75">
      <c r="A29" s="153" t="s">
        <v>197</v>
      </c>
      <c r="B29" s="105" t="s">
        <v>186</v>
      </c>
      <c r="C29" s="176" t="s">
        <v>187</v>
      </c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8"/>
    </row>
    <row r="30" spans="1:17" ht="12.75">
      <c r="A30" s="154"/>
      <c r="B30" s="105" t="s">
        <v>188</v>
      </c>
      <c r="C30" s="179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1"/>
    </row>
    <row r="31" spans="1:17" ht="12.75">
      <c r="A31" s="154"/>
      <c r="B31" s="105" t="s">
        <v>189</v>
      </c>
      <c r="C31" s="179" t="s">
        <v>199</v>
      </c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1"/>
    </row>
    <row r="32" spans="1:17" ht="12.75">
      <c r="A32" s="154"/>
      <c r="B32" s="105" t="s">
        <v>191</v>
      </c>
      <c r="C32" s="182" t="s">
        <v>200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4"/>
    </row>
    <row r="33" spans="1:17" ht="11.25">
      <c r="A33" s="154"/>
      <c r="B33" s="112" t="s">
        <v>192</v>
      </c>
      <c r="C33" s="125"/>
      <c r="D33" s="185" t="s">
        <v>132</v>
      </c>
      <c r="E33" s="114">
        <f aca="true" t="shared" si="3" ref="E33:Q33">SUM(E34:E37)</f>
        <v>2260000</v>
      </c>
      <c r="F33" s="114">
        <f t="shared" si="3"/>
        <v>660000</v>
      </c>
      <c r="G33" s="114">
        <f t="shared" si="3"/>
        <v>1600000</v>
      </c>
      <c r="H33" s="114">
        <f t="shared" si="3"/>
        <v>2260000</v>
      </c>
      <c r="I33" s="114">
        <f t="shared" si="3"/>
        <v>660000</v>
      </c>
      <c r="J33" s="114">
        <f t="shared" si="3"/>
        <v>500000</v>
      </c>
      <c r="K33" s="114">
        <f t="shared" si="3"/>
        <v>0</v>
      </c>
      <c r="L33" s="114">
        <f t="shared" si="3"/>
        <v>160000</v>
      </c>
      <c r="M33" s="114">
        <f t="shared" si="3"/>
        <v>1600000</v>
      </c>
      <c r="N33" s="114">
        <f t="shared" si="3"/>
        <v>0</v>
      </c>
      <c r="O33" s="114">
        <f t="shared" si="3"/>
        <v>0</v>
      </c>
      <c r="P33" s="114">
        <f t="shared" si="3"/>
        <v>0</v>
      </c>
      <c r="Q33" s="114">
        <f t="shared" si="3"/>
        <v>1600000</v>
      </c>
    </row>
    <row r="34" spans="1:17" ht="15" customHeight="1">
      <c r="A34" s="154"/>
      <c r="B34" s="105" t="s">
        <v>193</v>
      </c>
      <c r="C34" s="187"/>
      <c r="D34" s="186"/>
      <c r="E34" s="115">
        <f>SUM(F34:G34)</f>
        <v>96000</v>
      </c>
      <c r="F34" s="115">
        <f>SUM(I34)</f>
        <v>96000</v>
      </c>
      <c r="G34" s="115">
        <f>SUM(M34)</f>
        <v>0</v>
      </c>
      <c r="H34" s="116">
        <f>SUM(M34+I34)</f>
        <v>96000</v>
      </c>
      <c r="I34" s="116">
        <f>SUM(J34:L34)</f>
        <v>96000</v>
      </c>
      <c r="J34" s="126"/>
      <c r="K34" s="126"/>
      <c r="L34" s="126">
        <v>96000</v>
      </c>
      <c r="M34" s="116">
        <f>SUM(N34:Q34)</f>
        <v>0</v>
      </c>
      <c r="N34" s="126"/>
      <c r="O34" s="126"/>
      <c r="P34" s="126"/>
      <c r="Q34" s="127"/>
    </row>
    <row r="35" spans="1:17" ht="15" customHeight="1">
      <c r="A35" s="154"/>
      <c r="B35" s="105" t="s">
        <v>140</v>
      </c>
      <c r="C35" s="188"/>
      <c r="D35" s="118" t="s">
        <v>141</v>
      </c>
      <c r="E35" s="115">
        <f>SUM(F35:G35)</f>
        <v>2164000</v>
      </c>
      <c r="F35" s="115">
        <f>SUM(I35)</f>
        <v>564000</v>
      </c>
      <c r="G35" s="115">
        <f>SUM(M35)</f>
        <v>1600000</v>
      </c>
      <c r="H35" s="116">
        <f>SUM(M35+I35)</f>
        <v>2164000</v>
      </c>
      <c r="I35" s="116">
        <f>SUM(J35:L35)</f>
        <v>564000</v>
      </c>
      <c r="J35" s="116">
        <v>500000</v>
      </c>
      <c r="K35" s="116"/>
      <c r="L35" s="116">
        <v>64000</v>
      </c>
      <c r="M35" s="116">
        <f>SUM(N35:Q35)</f>
        <v>1600000</v>
      </c>
      <c r="N35" s="116"/>
      <c r="O35" s="116"/>
      <c r="P35" s="116"/>
      <c r="Q35" s="117">
        <v>1600000</v>
      </c>
    </row>
    <row r="36" spans="1:17" ht="15" customHeight="1">
      <c r="A36" s="154"/>
      <c r="B36" s="105" t="s">
        <v>149</v>
      </c>
      <c r="C36" s="188"/>
      <c r="D36" s="120" t="s">
        <v>194</v>
      </c>
      <c r="E36" s="123"/>
      <c r="F36" s="123"/>
      <c r="G36" s="123"/>
      <c r="H36" s="121"/>
      <c r="I36" s="121"/>
      <c r="J36" s="121"/>
      <c r="K36" s="121"/>
      <c r="L36" s="121"/>
      <c r="M36" s="121"/>
      <c r="N36" s="121"/>
      <c r="O36" s="121"/>
      <c r="P36" s="121"/>
      <c r="Q36" s="121"/>
    </row>
    <row r="37" spans="1:17" ht="15" customHeight="1">
      <c r="A37" s="155"/>
      <c r="B37" s="105" t="s">
        <v>195</v>
      </c>
      <c r="C37" s="189"/>
      <c r="D37" s="122" t="s">
        <v>196</v>
      </c>
      <c r="E37" s="123"/>
      <c r="F37" s="123"/>
      <c r="G37" s="123"/>
      <c r="H37" s="124"/>
      <c r="I37" s="124"/>
      <c r="J37" s="124"/>
      <c r="K37" s="124"/>
      <c r="L37" s="124"/>
      <c r="M37" s="124"/>
      <c r="N37" s="124"/>
      <c r="O37" s="124"/>
      <c r="P37" s="124"/>
      <c r="Q37" s="124"/>
    </row>
    <row r="38" spans="1:17" ht="12.75">
      <c r="A38" s="153" t="s">
        <v>198</v>
      </c>
      <c r="B38" s="105" t="s">
        <v>186</v>
      </c>
      <c r="C38" s="176" t="s">
        <v>187</v>
      </c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8"/>
    </row>
    <row r="39" spans="1:17" ht="12.75">
      <c r="A39" s="154"/>
      <c r="B39" s="105" t="s">
        <v>188</v>
      </c>
      <c r="C39" s="179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1"/>
    </row>
    <row r="40" spans="1:17" ht="12.75">
      <c r="A40" s="154"/>
      <c r="B40" s="105" t="s">
        <v>189</v>
      </c>
      <c r="C40" s="179" t="s">
        <v>199</v>
      </c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1"/>
    </row>
    <row r="41" spans="1:17" ht="12.75">
      <c r="A41" s="154"/>
      <c r="B41" s="105" t="s">
        <v>191</v>
      </c>
      <c r="C41" s="182" t="s">
        <v>201</v>
      </c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4"/>
    </row>
    <row r="42" spans="1:17" ht="11.25">
      <c r="A42" s="154"/>
      <c r="B42" s="112" t="s">
        <v>192</v>
      </c>
      <c r="C42" s="125"/>
      <c r="D42" s="185" t="s">
        <v>132</v>
      </c>
      <c r="E42" s="114">
        <f aca="true" t="shared" si="4" ref="E42:Q42">SUM(E43:E46)</f>
        <v>2090173</v>
      </c>
      <c r="F42" s="114">
        <f t="shared" si="4"/>
        <v>705173</v>
      </c>
      <c r="G42" s="114">
        <f t="shared" si="4"/>
        <v>1385000</v>
      </c>
      <c r="H42" s="114">
        <f t="shared" si="4"/>
        <v>2090173</v>
      </c>
      <c r="I42" s="114">
        <f t="shared" si="4"/>
        <v>705173</v>
      </c>
      <c r="J42" s="114">
        <f t="shared" si="4"/>
        <v>0</v>
      </c>
      <c r="K42" s="114">
        <f t="shared" si="4"/>
        <v>0</v>
      </c>
      <c r="L42" s="114">
        <f t="shared" si="4"/>
        <v>705173</v>
      </c>
      <c r="M42" s="114">
        <f t="shared" si="4"/>
        <v>1385000</v>
      </c>
      <c r="N42" s="114">
        <f t="shared" si="4"/>
        <v>0</v>
      </c>
      <c r="O42" s="114">
        <f t="shared" si="4"/>
        <v>0</v>
      </c>
      <c r="P42" s="114">
        <f t="shared" si="4"/>
        <v>0</v>
      </c>
      <c r="Q42" s="114">
        <f t="shared" si="4"/>
        <v>1385000</v>
      </c>
    </row>
    <row r="43" spans="1:17" ht="15" customHeight="1">
      <c r="A43" s="154"/>
      <c r="B43" s="105" t="s">
        <v>193</v>
      </c>
      <c r="C43" s="187"/>
      <c r="D43" s="186"/>
      <c r="E43" s="115">
        <f>SUM(F43:G43)</f>
        <v>5000</v>
      </c>
      <c r="F43" s="115">
        <f>SUM(I43)</f>
        <v>5000</v>
      </c>
      <c r="G43" s="115">
        <f>SUM(M43)</f>
        <v>0</v>
      </c>
      <c r="H43" s="116">
        <f>SUM(M43+I43)</f>
        <v>5000</v>
      </c>
      <c r="I43" s="116">
        <f>SUM(J43:L43)</f>
        <v>5000</v>
      </c>
      <c r="J43" s="126"/>
      <c r="K43" s="126"/>
      <c r="L43" s="126">
        <v>5000</v>
      </c>
      <c r="M43" s="126"/>
      <c r="N43" s="126"/>
      <c r="O43" s="126"/>
      <c r="P43" s="126"/>
      <c r="Q43" s="127"/>
    </row>
    <row r="44" spans="1:17" ht="15" customHeight="1">
      <c r="A44" s="154"/>
      <c r="B44" s="105" t="s">
        <v>140</v>
      </c>
      <c r="C44" s="188"/>
      <c r="D44" s="118" t="s">
        <v>141</v>
      </c>
      <c r="E44" s="115">
        <f>SUM(F44:G44)</f>
        <v>2085173</v>
      </c>
      <c r="F44" s="115">
        <f>SUM(I44)</f>
        <v>700173</v>
      </c>
      <c r="G44" s="115">
        <f>SUM(M44)</f>
        <v>1385000</v>
      </c>
      <c r="H44" s="116">
        <f>SUM(M44+I44)</f>
        <v>2085173</v>
      </c>
      <c r="I44" s="116">
        <f>SUM(J44:L44)</f>
        <v>700173</v>
      </c>
      <c r="J44" s="116"/>
      <c r="K44" s="116"/>
      <c r="L44" s="116">
        <v>700173</v>
      </c>
      <c r="M44" s="116">
        <f>SUM(N44:Q44)</f>
        <v>1385000</v>
      </c>
      <c r="N44" s="116"/>
      <c r="O44" s="116"/>
      <c r="P44" s="116"/>
      <c r="Q44" s="117">
        <v>1385000</v>
      </c>
    </row>
    <row r="45" spans="1:17" ht="15" customHeight="1">
      <c r="A45" s="154"/>
      <c r="B45" s="105" t="s">
        <v>149</v>
      </c>
      <c r="C45" s="188"/>
      <c r="D45" s="120" t="s">
        <v>194</v>
      </c>
      <c r="E45" s="123"/>
      <c r="F45" s="123"/>
      <c r="G45" s="123"/>
      <c r="H45" s="121"/>
      <c r="I45" s="121"/>
      <c r="J45" s="121"/>
      <c r="K45" s="121"/>
      <c r="L45" s="121"/>
      <c r="M45" s="121"/>
      <c r="N45" s="121"/>
      <c r="O45" s="121"/>
      <c r="P45" s="121"/>
      <c r="Q45" s="121"/>
    </row>
    <row r="46" spans="1:17" ht="15" customHeight="1">
      <c r="A46" s="155"/>
      <c r="B46" s="105" t="s">
        <v>195</v>
      </c>
      <c r="C46" s="189"/>
      <c r="D46" s="122" t="s">
        <v>196</v>
      </c>
      <c r="E46" s="123"/>
      <c r="F46" s="123"/>
      <c r="G46" s="123"/>
      <c r="H46" s="124"/>
      <c r="I46" s="124"/>
      <c r="J46" s="124"/>
      <c r="K46" s="124"/>
      <c r="L46" s="124"/>
      <c r="M46" s="124"/>
      <c r="N46" s="124"/>
      <c r="O46" s="124"/>
      <c r="P46" s="124"/>
      <c r="Q46" s="124"/>
    </row>
    <row r="47" spans="1:17" ht="12.75" hidden="1">
      <c r="A47" s="175" t="s">
        <v>202</v>
      </c>
      <c r="B47" s="105" t="s">
        <v>186</v>
      </c>
      <c r="C47" s="176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8"/>
    </row>
    <row r="48" spans="1:17" ht="12.75" hidden="1">
      <c r="A48" s="175"/>
      <c r="B48" s="105" t="s">
        <v>188</v>
      </c>
      <c r="C48" s="179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1"/>
    </row>
    <row r="49" spans="1:17" ht="12.75" hidden="1">
      <c r="A49" s="175"/>
      <c r="B49" s="105" t="s">
        <v>189</v>
      </c>
      <c r="C49" s="179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1"/>
    </row>
    <row r="50" spans="1:17" ht="12.75" hidden="1">
      <c r="A50" s="175"/>
      <c r="B50" s="105" t="s">
        <v>191</v>
      </c>
      <c r="C50" s="182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4"/>
    </row>
    <row r="51" spans="1:17" ht="11.25" hidden="1">
      <c r="A51" s="175"/>
      <c r="B51" s="112" t="s">
        <v>192</v>
      </c>
      <c r="C51" s="125"/>
      <c r="D51" s="185" t="s">
        <v>132</v>
      </c>
      <c r="E51" s="114">
        <f aca="true" t="shared" si="5" ref="E51:Q51">SUM(E52:E55)</f>
        <v>0</v>
      </c>
      <c r="F51" s="114">
        <f t="shared" si="5"/>
        <v>0</v>
      </c>
      <c r="G51" s="114">
        <f t="shared" si="5"/>
        <v>0</v>
      </c>
      <c r="H51" s="114">
        <f t="shared" si="5"/>
        <v>0</v>
      </c>
      <c r="I51" s="114">
        <f t="shared" si="5"/>
        <v>0</v>
      </c>
      <c r="J51" s="114">
        <f t="shared" si="5"/>
        <v>0</v>
      </c>
      <c r="K51" s="114">
        <f t="shared" si="5"/>
        <v>0</v>
      </c>
      <c r="L51" s="114">
        <f t="shared" si="5"/>
        <v>0</v>
      </c>
      <c r="M51" s="114">
        <f t="shared" si="5"/>
        <v>0</v>
      </c>
      <c r="N51" s="114">
        <f t="shared" si="5"/>
        <v>0</v>
      </c>
      <c r="O51" s="114">
        <f t="shared" si="5"/>
        <v>0</v>
      </c>
      <c r="P51" s="114">
        <f t="shared" si="5"/>
        <v>0</v>
      </c>
      <c r="Q51" s="114">
        <f t="shared" si="5"/>
        <v>0</v>
      </c>
    </row>
    <row r="52" spans="1:17" ht="15" customHeight="1" hidden="1">
      <c r="A52" s="175"/>
      <c r="B52" s="105" t="s">
        <v>203</v>
      </c>
      <c r="C52" s="187"/>
      <c r="D52" s="186"/>
      <c r="E52" s="115"/>
      <c r="F52" s="115"/>
      <c r="G52" s="115"/>
      <c r="H52" s="126"/>
      <c r="I52" s="126"/>
      <c r="J52" s="126"/>
      <c r="K52" s="126"/>
      <c r="L52" s="126"/>
      <c r="M52" s="126"/>
      <c r="N52" s="126"/>
      <c r="O52" s="126"/>
      <c r="P52" s="126"/>
      <c r="Q52" s="127"/>
    </row>
    <row r="53" spans="1:17" ht="15" customHeight="1" hidden="1">
      <c r="A53" s="175"/>
      <c r="B53" s="105" t="s">
        <v>172</v>
      </c>
      <c r="C53" s="188"/>
      <c r="D53" s="118" t="s">
        <v>204</v>
      </c>
      <c r="E53" s="115"/>
      <c r="F53" s="115"/>
      <c r="G53" s="115"/>
      <c r="H53" s="116"/>
      <c r="I53" s="116"/>
      <c r="J53" s="116"/>
      <c r="K53" s="116"/>
      <c r="L53" s="116"/>
      <c r="M53" s="116"/>
      <c r="N53" s="116"/>
      <c r="O53" s="116"/>
      <c r="P53" s="116"/>
      <c r="Q53" s="117"/>
    </row>
    <row r="54" spans="1:17" ht="15" customHeight="1" hidden="1">
      <c r="A54" s="175"/>
      <c r="B54" s="105" t="s">
        <v>50</v>
      </c>
      <c r="C54" s="188"/>
      <c r="D54" s="120"/>
      <c r="E54" s="123"/>
      <c r="F54" s="123"/>
      <c r="G54" s="123"/>
      <c r="H54" s="121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1:17" ht="15" customHeight="1" hidden="1">
      <c r="A55" s="175"/>
      <c r="B55" s="105" t="s">
        <v>140</v>
      </c>
      <c r="C55" s="189"/>
      <c r="D55" s="122"/>
      <c r="E55" s="123"/>
      <c r="F55" s="123"/>
      <c r="G55" s="123"/>
      <c r="H55" s="124"/>
      <c r="I55" s="124"/>
      <c r="J55" s="124"/>
      <c r="K55" s="124"/>
      <c r="L55" s="124"/>
      <c r="M55" s="124"/>
      <c r="N55" s="124"/>
      <c r="O55" s="124"/>
      <c r="P55" s="124"/>
      <c r="Q55" s="124"/>
    </row>
    <row r="56" spans="1:17" ht="11.25" hidden="1">
      <c r="A56" s="128" t="s">
        <v>205</v>
      </c>
      <c r="B56" s="105" t="s">
        <v>206</v>
      </c>
      <c r="C56" s="129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1"/>
    </row>
    <row r="57" spans="1:17" s="103" customFormat="1" ht="11.25">
      <c r="A57" s="100">
        <v>2</v>
      </c>
      <c r="B57" s="132" t="s">
        <v>207</v>
      </c>
      <c r="C57" s="133" t="s">
        <v>38</v>
      </c>
      <c r="D57" s="134"/>
      <c r="E57" s="132">
        <f aca="true" t="shared" si="6" ref="E57:Q57">SUM(E62)</f>
        <v>0</v>
      </c>
      <c r="F57" s="132">
        <f t="shared" si="6"/>
        <v>0</v>
      </c>
      <c r="G57" s="132">
        <f t="shared" si="6"/>
        <v>0</v>
      </c>
      <c r="H57" s="132">
        <f t="shared" si="6"/>
        <v>0</v>
      </c>
      <c r="I57" s="132">
        <f t="shared" si="6"/>
        <v>0</v>
      </c>
      <c r="J57" s="132">
        <f t="shared" si="6"/>
        <v>0</v>
      </c>
      <c r="K57" s="132">
        <f t="shared" si="6"/>
        <v>0</v>
      </c>
      <c r="L57" s="132">
        <f t="shared" si="6"/>
        <v>0</v>
      </c>
      <c r="M57" s="132">
        <f t="shared" si="6"/>
        <v>0</v>
      </c>
      <c r="N57" s="132">
        <f t="shared" si="6"/>
        <v>0</v>
      </c>
      <c r="O57" s="132">
        <f t="shared" si="6"/>
        <v>0</v>
      </c>
      <c r="P57" s="132">
        <f t="shared" si="6"/>
        <v>0</v>
      </c>
      <c r="Q57" s="132">
        <f t="shared" si="6"/>
        <v>0</v>
      </c>
    </row>
    <row r="58" spans="1:17" ht="12.75">
      <c r="A58" s="104" t="s">
        <v>208</v>
      </c>
      <c r="B58" s="105" t="s">
        <v>186</v>
      </c>
      <c r="C58" s="106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8"/>
    </row>
    <row r="59" spans="1:17" ht="12.75">
      <c r="A59" s="104"/>
      <c r="B59" s="105" t="s">
        <v>188</v>
      </c>
      <c r="C59" s="109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1"/>
    </row>
    <row r="60" spans="1:17" ht="12.75">
      <c r="A60" s="104"/>
      <c r="B60" s="105" t="s">
        <v>189</v>
      </c>
      <c r="C60" s="109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1"/>
    </row>
    <row r="61" spans="1:17" ht="12.75">
      <c r="A61" s="104"/>
      <c r="B61" s="105" t="s">
        <v>191</v>
      </c>
      <c r="C61" s="135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7"/>
    </row>
    <row r="62" spans="1:17" ht="11.25">
      <c r="A62" s="104"/>
      <c r="B62" s="105" t="s">
        <v>192</v>
      </c>
      <c r="C62" s="190"/>
      <c r="D62" s="190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</row>
    <row r="63" spans="1:17" ht="11.25">
      <c r="A63" s="104"/>
      <c r="B63" s="105" t="s">
        <v>209</v>
      </c>
      <c r="C63" s="191"/>
      <c r="D63" s="191"/>
      <c r="E63" s="105"/>
      <c r="F63" s="105"/>
      <c r="G63" s="105"/>
      <c r="H63" s="138"/>
      <c r="I63" s="138"/>
      <c r="J63" s="138"/>
      <c r="K63" s="138"/>
      <c r="L63" s="138"/>
      <c r="M63" s="138"/>
      <c r="N63" s="138"/>
      <c r="O63" s="138"/>
      <c r="P63" s="138"/>
      <c r="Q63" s="138"/>
    </row>
    <row r="64" spans="1:17" ht="11.25">
      <c r="A64" s="104"/>
      <c r="B64" s="105" t="s">
        <v>210</v>
      </c>
      <c r="C64" s="139"/>
      <c r="D64" s="139"/>
      <c r="E64" s="105"/>
      <c r="F64" s="105"/>
      <c r="G64" s="105"/>
      <c r="H64" s="139"/>
      <c r="I64" s="139"/>
      <c r="J64" s="139"/>
      <c r="K64" s="139"/>
      <c r="L64" s="139"/>
      <c r="M64" s="139"/>
      <c r="N64" s="139"/>
      <c r="O64" s="139"/>
      <c r="P64" s="139"/>
      <c r="Q64" s="139"/>
    </row>
    <row r="65" spans="1:17" ht="11.25">
      <c r="A65" s="104"/>
      <c r="B65" s="105" t="s">
        <v>211</v>
      </c>
      <c r="C65" s="139"/>
      <c r="D65" s="139"/>
      <c r="E65" s="105"/>
      <c r="F65" s="105"/>
      <c r="G65" s="105"/>
      <c r="H65" s="139"/>
      <c r="I65" s="139"/>
      <c r="J65" s="139"/>
      <c r="K65" s="139"/>
      <c r="L65" s="139"/>
      <c r="M65" s="139"/>
      <c r="N65" s="139"/>
      <c r="O65" s="139"/>
      <c r="P65" s="139"/>
      <c r="Q65" s="139"/>
    </row>
    <row r="66" spans="1:17" ht="11.25">
      <c r="A66" s="104"/>
      <c r="B66" s="105" t="s">
        <v>172</v>
      </c>
      <c r="C66" s="140"/>
      <c r="D66" s="140"/>
      <c r="E66" s="105"/>
      <c r="F66" s="105"/>
      <c r="G66" s="105"/>
      <c r="H66" s="140"/>
      <c r="I66" s="140"/>
      <c r="J66" s="140"/>
      <c r="K66" s="140"/>
      <c r="L66" s="140"/>
      <c r="M66" s="140"/>
      <c r="N66" s="140"/>
      <c r="O66" s="140"/>
      <c r="P66" s="140"/>
      <c r="Q66" s="140"/>
    </row>
    <row r="67" spans="1:17" ht="11.25">
      <c r="A67" s="128" t="s">
        <v>212</v>
      </c>
      <c r="B67" s="105" t="s">
        <v>206</v>
      </c>
      <c r="C67" s="129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1"/>
    </row>
    <row r="68" spans="1:17" s="103" customFormat="1" ht="12.75">
      <c r="A68" s="172" t="s">
        <v>213</v>
      </c>
      <c r="B68" s="173"/>
      <c r="C68" s="172" t="s">
        <v>38</v>
      </c>
      <c r="D68" s="174"/>
      <c r="E68" s="102">
        <f aca="true" t="shared" si="7" ref="E68:Q68">SUM(E10+E57)</f>
        <v>4883806</v>
      </c>
      <c r="F68" s="102">
        <f t="shared" si="7"/>
        <v>1571991</v>
      </c>
      <c r="G68" s="102">
        <f t="shared" si="7"/>
        <v>3311815</v>
      </c>
      <c r="H68" s="102">
        <f t="shared" si="7"/>
        <v>4883806</v>
      </c>
      <c r="I68" s="102">
        <f t="shared" si="7"/>
        <v>1571991</v>
      </c>
      <c r="J68" s="102">
        <f t="shared" si="7"/>
        <v>500000</v>
      </c>
      <c r="K68" s="102">
        <f t="shared" si="7"/>
        <v>0</v>
      </c>
      <c r="L68" s="102">
        <f t="shared" si="7"/>
        <v>1071991</v>
      </c>
      <c r="M68" s="102">
        <f t="shared" si="7"/>
        <v>3311815</v>
      </c>
      <c r="N68" s="102">
        <f t="shared" si="7"/>
        <v>0</v>
      </c>
      <c r="O68" s="102">
        <f t="shared" si="7"/>
        <v>326815</v>
      </c>
      <c r="P68" s="102">
        <f t="shared" si="7"/>
        <v>0</v>
      </c>
      <c r="Q68" s="102">
        <f t="shared" si="7"/>
        <v>2985000</v>
      </c>
    </row>
  </sheetData>
  <mergeCells count="59">
    <mergeCell ref="A3:A8"/>
    <mergeCell ref="B3:B8"/>
    <mergeCell ref="A11:A19"/>
    <mergeCell ref="A20:A2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C10:D10"/>
    <mergeCell ref="F4:F8"/>
    <mergeCell ref="G4:G8"/>
    <mergeCell ref="F3:G3"/>
    <mergeCell ref="C3:C8"/>
    <mergeCell ref="D3:D8"/>
    <mergeCell ref="E3:E8"/>
    <mergeCell ref="A1:Q1"/>
    <mergeCell ref="C25:C28"/>
    <mergeCell ref="C20:Q20"/>
    <mergeCell ref="N7:Q7"/>
    <mergeCell ref="C11:Q11"/>
    <mergeCell ref="C12:Q12"/>
    <mergeCell ref="C13:Q13"/>
    <mergeCell ref="C14:Q14"/>
    <mergeCell ref="D15:D16"/>
    <mergeCell ref="C16:C19"/>
    <mergeCell ref="C21:Q21"/>
    <mergeCell ref="C22:Q22"/>
    <mergeCell ref="C23:Q23"/>
    <mergeCell ref="D24:D25"/>
    <mergeCell ref="A29:A37"/>
    <mergeCell ref="C29:Q29"/>
    <mergeCell ref="C30:Q30"/>
    <mergeCell ref="C31:Q31"/>
    <mergeCell ref="C32:Q32"/>
    <mergeCell ref="D33:D34"/>
    <mergeCell ref="C34:C37"/>
    <mergeCell ref="D62:D63"/>
    <mergeCell ref="A38:A46"/>
    <mergeCell ref="C38:Q38"/>
    <mergeCell ref="C39:Q39"/>
    <mergeCell ref="C40:Q40"/>
    <mergeCell ref="C41:Q41"/>
    <mergeCell ref="D42:D43"/>
    <mergeCell ref="C43:C46"/>
    <mergeCell ref="A68:B68"/>
    <mergeCell ref="C68:D68"/>
    <mergeCell ref="A47:A55"/>
    <mergeCell ref="C47:Q47"/>
    <mergeCell ref="C48:Q48"/>
    <mergeCell ref="C49:Q49"/>
    <mergeCell ref="C50:Q50"/>
    <mergeCell ref="D51:D52"/>
    <mergeCell ref="C52:C55"/>
    <mergeCell ref="C62:C63"/>
  </mergeCells>
  <printOptions/>
  <pageMargins left="0.3937007874015748" right="0.3937007874015748" top="0.9448818897637796" bottom="0.5905511811023623" header="0.1968503937007874" footer="0.5118110236220472"/>
  <pageSetup horizontalDpi="300" verticalDpi="300" orientation="landscape" paperSize="9" scale="90" r:id="rId1"/>
  <headerFooter alignWithMargins="0">
    <oddHeader>&amp;R&amp;"Arial CE,Kursywa"&amp;8Załącznik nr &amp;A
do uchwały Rady Gminy
nr XXXI/170/2009 z dnia 15.06.09r.</oddHeader>
  </headerFooter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J11" sqref="J1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hidden="1" customWidth="1"/>
    <col min="5" max="5" width="14.625" style="1" customWidth="1"/>
    <col min="6" max="16384" width="9.125" style="1" customWidth="1"/>
  </cols>
  <sheetData>
    <row r="1" spans="1:5" ht="15" customHeight="1">
      <c r="A1" s="151" t="s">
        <v>69</v>
      </c>
      <c r="B1" s="151"/>
      <c r="C1" s="151"/>
      <c r="D1" s="151"/>
      <c r="E1" s="151"/>
    </row>
    <row r="2" spans="1:5" ht="15" customHeight="1">
      <c r="A2" s="151" t="s">
        <v>156</v>
      </c>
      <c r="B2" s="151"/>
      <c r="C2" s="151"/>
      <c r="D2" s="151"/>
      <c r="E2" s="151"/>
    </row>
    <row r="4" ht="13.5" thickBot="1">
      <c r="E4" s="7" t="s">
        <v>36</v>
      </c>
    </row>
    <row r="5" spans="1:5" ht="15.75" thickBot="1">
      <c r="A5" s="11" t="s">
        <v>70</v>
      </c>
      <c r="B5" s="11" t="s">
        <v>4</v>
      </c>
      <c r="C5" s="11" t="s">
        <v>71</v>
      </c>
      <c r="D5" s="152" t="s">
        <v>5</v>
      </c>
      <c r="E5" s="192"/>
    </row>
    <row r="6" spans="1:5" ht="15">
      <c r="A6" s="12"/>
      <c r="B6" s="12"/>
      <c r="C6" s="12" t="s">
        <v>3</v>
      </c>
      <c r="D6" s="13" t="s">
        <v>72</v>
      </c>
      <c r="E6" s="14" t="s">
        <v>73</v>
      </c>
    </row>
    <row r="7" spans="1:5" ht="15.75" thickBot="1">
      <c r="A7" s="12"/>
      <c r="B7" s="12"/>
      <c r="C7" s="12"/>
      <c r="D7" s="15" t="s">
        <v>157</v>
      </c>
      <c r="E7" s="15" t="s">
        <v>50</v>
      </c>
    </row>
    <row r="8" spans="1:5" ht="9" customHeight="1" thickBot="1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9.5" customHeight="1">
      <c r="A9" s="17" t="s">
        <v>7</v>
      </c>
      <c r="B9" s="18" t="s">
        <v>74</v>
      </c>
      <c r="C9" s="17"/>
      <c r="D9" s="64">
        <v>8248972.4</v>
      </c>
      <c r="E9" s="64">
        <v>8478666.34</v>
      </c>
    </row>
    <row r="10" spans="1:5" ht="19.5" customHeight="1">
      <c r="A10" s="19" t="s">
        <v>8</v>
      </c>
      <c r="B10" s="20" t="s">
        <v>57</v>
      </c>
      <c r="C10" s="19"/>
      <c r="D10" s="69">
        <v>8484012.91</v>
      </c>
      <c r="E10" s="69">
        <v>10253772.17</v>
      </c>
    </row>
    <row r="11" spans="1:5" ht="19.5" customHeight="1">
      <c r="A11" s="19"/>
      <c r="B11" s="20" t="s">
        <v>75</v>
      </c>
      <c r="C11" s="19"/>
      <c r="D11" s="43"/>
      <c r="E11" s="50"/>
    </row>
    <row r="12" spans="1:5" ht="19.5" customHeight="1" thickBot="1">
      <c r="A12" s="21"/>
      <c r="B12" s="22" t="s">
        <v>76</v>
      </c>
      <c r="C12" s="21"/>
      <c r="D12" s="69">
        <f>SUM(D9-D10)</f>
        <v>-235040.50999999978</v>
      </c>
      <c r="E12" s="69">
        <f>SUM(E9-E10)</f>
        <v>-1775105.83</v>
      </c>
    </row>
    <row r="13" spans="1:5" ht="19.5" customHeight="1" thickBot="1">
      <c r="A13" s="11" t="s">
        <v>6</v>
      </c>
      <c r="B13" s="23" t="s">
        <v>77</v>
      </c>
      <c r="C13" s="24"/>
      <c r="D13" s="70">
        <f>SUM(D14-D24)</f>
        <v>235040.51</v>
      </c>
      <c r="E13" s="70">
        <f>SUM(E14-E24)</f>
        <v>1775105.83</v>
      </c>
    </row>
    <row r="14" spans="1:5" ht="19.5" customHeight="1" thickBot="1">
      <c r="A14" s="193" t="s">
        <v>20</v>
      </c>
      <c r="B14" s="194"/>
      <c r="C14" s="25"/>
      <c r="D14" s="71">
        <f>SUM(D15:D23)</f>
        <v>837040.51</v>
      </c>
      <c r="E14" s="71">
        <f>SUM(E15:E23)</f>
        <v>2496105.83</v>
      </c>
    </row>
    <row r="15" spans="1:5" ht="19.5" customHeight="1">
      <c r="A15" s="26" t="s">
        <v>7</v>
      </c>
      <c r="B15" s="27" t="s">
        <v>14</v>
      </c>
      <c r="C15" s="26" t="s">
        <v>21</v>
      </c>
      <c r="D15" s="72">
        <v>682556</v>
      </c>
      <c r="E15" s="72">
        <v>2030000</v>
      </c>
    </row>
    <row r="16" spans="1:5" ht="19.5" customHeight="1">
      <c r="A16" s="19" t="s">
        <v>8</v>
      </c>
      <c r="B16" s="20" t="s">
        <v>15</v>
      </c>
      <c r="C16" s="19" t="s">
        <v>21</v>
      </c>
      <c r="D16" s="69">
        <v>117444</v>
      </c>
      <c r="E16" s="69">
        <v>96265.96</v>
      </c>
    </row>
    <row r="17" spans="1:5" ht="49.5" customHeight="1">
      <c r="A17" s="19" t="s">
        <v>9</v>
      </c>
      <c r="B17" s="28" t="s">
        <v>78</v>
      </c>
      <c r="C17" s="19" t="s">
        <v>42</v>
      </c>
      <c r="D17" s="69"/>
      <c r="E17" s="69">
        <v>326815</v>
      </c>
    </row>
    <row r="18" spans="1:5" ht="19.5" customHeight="1">
      <c r="A18" s="19" t="s">
        <v>1</v>
      </c>
      <c r="B18" s="20" t="s">
        <v>23</v>
      </c>
      <c r="C18" s="19" t="s">
        <v>43</v>
      </c>
      <c r="D18" s="69"/>
      <c r="E18" s="144"/>
    </row>
    <row r="19" spans="1:5" ht="19.5" customHeight="1">
      <c r="A19" s="19" t="s">
        <v>13</v>
      </c>
      <c r="B19" s="20" t="s">
        <v>79</v>
      </c>
      <c r="C19" s="19" t="s">
        <v>44</v>
      </c>
      <c r="D19" s="69"/>
      <c r="E19" s="144"/>
    </row>
    <row r="20" spans="1:5" ht="19.5" customHeight="1">
      <c r="A20" s="19" t="s">
        <v>16</v>
      </c>
      <c r="B20" s="20" t="s">
        <v>17</v>
      </c>
      <c r="C20" s="19" t="s">
        <v>22</v>
      </c>
      <c r="D20" s="69"/>
      <c r="E20" s="144"/>
    </row>
    <row r="21" spans="1:5" ht="19.5" customHeight="1">
      <c r="A21" s="19" t="s">
        <v>19</v>
      </c>
      <c r="B21" s="20" t="s">
        <v>80</v>
      </c>
      <c r="C21" s="19" t="s">
        <v>26</v>
      </c>
      <c r="D21" s="69"/>
      <c r="E21" s="144"/>
    </row>
    <row r="22" spans="1:5" ht="19.5" customHeight="1">
      <c r="A22" s="19" t="s">
        <v>25</v>
      </c>
      <c r="B22" s="20" t="s">
        <v>41</v>
      </c>
      <c r="C22" s="19" t="s">
        <v>81</v>
      </c>
      <c r="D22" s="69"/>
      <c r="E22" s="144"/>
    </row>
    <row r="23" spans="1:5" ht="19.5" customHeight="1" thickBot="1">
      <c r="A23" s="17" t="s">
        <v>39</v>
      </c>
      <c r="B23" s="18" t="s">
        <v>40</v>
      </c>
      <c r="C23" s="17" t="s">
        <v>24</v>
      </c>
      <c r="D23" s="64">
        <v>37040.51</v>
      </c>
      <c r="E23" s="64">
        <v>43024.87</v>
      </c>
    </row>
    <row r="24" spans="1:5" ht="19.5" customHeight="1" thickBot="1">
      <c r="A24" s="193" t="s">
        <v>82</v>
      </c>
      <c r="B24" s="194"/>
      <c r="C24" s="25"/>
      <c r="D24" s="71">
        <f>SUM(D25:D32)</f>
        <v>602000</v>
      </c>
      <c r="E24" s="71">
        <f>SUM(E25:E32)</f>
        <v>721000</v>
      </c>
    </row>
    <row r="25" spans="1:5" ht="19.5" customHeight="1">
      <c r="A25" s="29" t="s">
        <v>7</v>
      </c>
      <c r="B25" s="30" t="s">
        <v>45</v>
      </c>
      <c r="C25" s="29" t="s">
        <v>28</v>
      </c>
      <c r="D25" s="73">
        <v>297000</v>
      </c>
      <c r="E25" s="73">
        <v>720000</v>
      </c>
    </row>
    <row r="26" spans="1:5" ht="19.5" customHeight="1">
      <c r="A26" s="19" t="s">
        <v>8</v>
      </c>
      <c r="B26" s="20" t="s">
        <v>27</v>
      </c>
      <c r="C26" s="19" t="s">
        <v>28</v>
      </c>
      <c r="D26" s="69">
        <v>305000</v>
      </c>
      <c r="E26" s="69">
        <v>1000</v>
      </c>
    </row>
    <row r="27" spans="1:5" ht="49.5" customHeight="1">
      <c r="A27" s="19" t="s">
        <v>9</v>
      </c>
      <c r="B27" s="28" t="s">
        <v>83</v>
      </c>
      <c r="C27" s="19" t="s">
        <v>49</v>
      </c>
      <c r="D27" s="69"/>
      <c r="E27" s="144"/>
    </row>
    <row r="28" spans="1:5" ht="19.5" customHeight="1">
      <c r="A28" s="19" t="s">
        <v>1</v>
      </c>
      <c r="B28" s="20" t="s">
        <v>46</v>
      </c>
      <c r="C28" s="19" t="s">
        <v>37</v>
      </c>
      <c r="D28" s="69"/>
      <c r="E28" s="144"/>
    </row>
    <row r="29" spans="1:5" ht="19.5" customHeight="1">
      <c r="A29" s="19" t="s">
        <v>13</v>
      </c>
      <c r="B29" s="20" t="s">
        <v>47</v>
      </c>
      <c r="C29" s="19" t="s">
        <v>30</v>
      </c>
      <c r="D29" s="69"/>
      <c r="E29" s="144"/>
    </row>
    <row r="30" spans="1:5" ht="19.5" customHeight="1">
      <c r="A30" s="19" t="s">
        <v>16</v>
      </c>
      <c r="B30" s="20" t="s">
        <v>18</v>
      </c>
      <c r="C30" s="19" t="s">
        <v>31</v>
      </c>
      <c r="D30" s="69"/>
      <c r="E30" s="144"/>
    </row>
    <row r="31" spans="1:5" ht="19.5" customHeight="1">
      <c r="A31" s="19" t="s">
        <v>19</v>
      </c>
      <c r="B31" s="31" t="s">
        <v>48</v>
      </c>
      <c r="C31" s="32" t="s">
        <v>32</v>
      </c>
      <c r="D31" s="74"/>
      <c r="E31" s="145"/>
    </row>
    <row r="32" spans="1:5" ht="19.5" customHeight="1" thickBot="1">
      <c r="A32" s="33" t="s">
        <v>25</v>
      </c>
      <c r="B32" s="34" t="s">
        <v>33</v>
      </c>
      <c r="C32" s="33" t="s">
        <v>29</v>
      </c>
      <c r="D32" s="75"/>
      <c r="E32" s="146"/>
    </row>
    <row r="33" spans="1:5" ht="19.5" customHeight="1">
      <c r="A33" s="3"/>
      <c r="B33" s="4"/>
      <c r="C33" s="4"/>
      <c r="D33" s="4"/>
      <c r="E33" s="4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300" verticalDpi="300" orientation="portrait" paperSize="9" r:id="rId1"/>
  <headerFooter alignWithMargins="0">
    <oddHeader>&amp;R&amp;"Arial CE,Kursywa"&amp;8Załącznik nr 4
do uchwały Rady Gminy
nr XXXI/170/2009 z dnia 15.06.09r.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D22" sqref="D22"/>
    </sheetView>
  </sheetViews>
  <sheetFormatPr defaultColWidth="9.00390625" defaultRowHeight="12.75"/>
  <cols>
    <col min="1" max="1" width="4.75390625" style="0" customWidth="1"/>
    <col min="2" max="2" width="29.00390625" style="0" customWidth="1"/>
    <col min="3" max="3" width="14.625" style="0" customWidth="1"/>
    <col min="4" max="4" width="12.875" style="0" customWidth="1"/>
    <col min="5" max="7" width="12.375" style="0" customWidth="1"/>
    <col min="8" max="8" width="12.125" style="0" customWidth="1"/>
    <col min="9" max="9" width="12.25390625" style="0" customWidth="1"/>
    <col min="10" max="10" width="13.875" style="0" customWidth="1"/>
  </cols>
  <sheetData>
    <row r="1" spans="1:9" ht="18">
      <c r="A1" s="195" t="s">
        <v>159</v>
      </c>
      <c r="B1" s="195"/>
      <c r="C1" s="195"/>
      <c r="D1" s="195"/>
      <c r="E1" s="195"/>
      <c r="F1" s="195"/>
      <c r="G1" s="196"/>
      <c r="H1" s="196"/>
      <c r="I1" s="196"/>
    </row>
    <row r="2" spans="1:6" ht="18">
      <c r="A2" s="5"/>
      <c r="B2" s="5"/>
      <c r="C2" s="5"/>
      <c r="D2" s="5"/>
      <c r="E2" s="5"/>
      <c r="F2" s="5"/>
    </row>
    <row r="3" spans="2:10" ht="13.5" thickBot="1">
      <c r="B3" s="1"/>
      <c r="C3" s="1"/>
      <c r="D3" s="1"/>
      <c r="E3" s="1"/>
      <c r="H3" s="6"/>
      <c r="J3" s="6" t="s">
        <v>36</v>
      </c>
    </row>
    <row r="4" spans="1:10" ht="15.75" customHeight="1" thickBot="1">
      <c r="A4" s="35"/>
      <c r="B4" s="11"/>
      <c r="C4" s="11"/>
      <c r="D4" s="152" t="s">
        <v>84</v>
      </c>
      <c r="E4" s="197"/>
      <c r="F4" s="197"/>
      <c r="G4" s="197"/>
      <c r="H4" s="197"/>
      <c r="I4" s="197"/>
      <c r="J4" s="198"/>
    </row>
    <row r="5" spans="1:10" ht="15.75" customHeight="1">
      <c r="A5" s="36"/>
      <c r="B5" s="12" t="s">
        <v>85</v>
      </c>
      <c r="C5" s="12" t="s">
        <v>224</v>
      </c>
      <c r="D5" s="36"/>
      <c r="E5" s="36"/>
      <c r="F5" s="36"/>
      <c r="G5" s="36"/>
      <c r="H5" s="36"/>
      <c r="I5" s="36"/>
      <c r="J5" s="36"/>
    </row>
    <row r="6" spans="1:10" ht="15.75" customHeight="1">
      <c r="A6" s="12" t="s">
        <v>70</v>
      </c>
      <c r="B6" s="12" t="s">
        <v>86</v>
      </c>
      <c r="C6" s="12" t="s">
        <v>87</v>
      </c>
      <c r="D6" s="12">
        <v>2009</v>
      </c>
      <c r="E6" s="12">
        <v>2010</v>
      </c>
      <c r="F6" s="12">
        <v>2011</v>
      </c>
      <c r="G6" s="12">
        <v>2012</v>
      </c>
      <c r="H6" s="12">
        <v>2013</v>
      </c>
      <c r="I6" s="12">
        <v>2014</v>
      </c>
      <c r="J6" s="12">
        <v>2015</v>
      </c>
    </row>
    <row r="7" spans="1:10" ht="15.75" customHeight="1">
      <c r="A7" s="36"/>
      <c r="B7" s="37"/>
      <c r="C7" s="12" t="s">
        <v>160</v>
      </c>
      <c r="D7" s="36"/>
      <c r="E7" s="36"/>
      <c r="F7" s="36"/>
      <c r="G7" s="36"/>
      <c r="H7" s="36"/>
      <c r="I7" s="36"/>
      <c r="J7" s="36"/>
    </row>
    <row r="8" spans="1:10" ht="15.75" customHeight="1" thickBot="1">
      <c r="A8" s="36"/>
      <c r="B8" s="38"/>
      <c r="C8" s="12"/>
      <c r="D8" s="39"/>
      <c r="E8" s="39"/>
      <c r="F8" s="39"/>
      <c r="G8" s="39"/>
      <c r="H8" s="39"/>
      <c r="I8" s="39"/>
      <c r="J8" s="39"/>
    </row>
    <row r="9" spans="1:10" ht="7.5" customHeight="1" thickBo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6</v>
      </c>
      <c r="H9" s="16">
        <v>6</v>
      </c>
      <c r="I9" s="16">
        <v>6</v>
      </c>
      <c r="J9" s="16">
        <v>6</v>
      </c>
    </row>
    <row r="10" spans="1:10" ht="19.5" customHeight="1">
      <c r="A10" s="40" t="s">
        <v>7</v>
      </c>
      <c r="B10" s="91" t="s">
        <v>88</v>
      </c>
      <c r="C10" s="65"/>
      <c r="D10" s="65"/>
      <c r="E10" s="65"/>
      <c r="F10" s="65"/>
      <c r="G10" s="65"/>
      <c r="H10" s="65"/>
      <c r="I10" s="65"/>
      <c r="J10" s="65"/>
    </row>
    <row r="11" spans="1:10" ht="19.5" customHeight="1">
      <c r="A11" s="42" t="s">
        <v>8</v>
      </c>
      <c r="B11" s="92" t="s">
        <v>14</v>
      </c>
      <c r="C11" s="66">
        <v>2916501</v>
      </c>
      <c r="D11" s="66">
        <f>SUM(C11-120000-300000-90000-60000-150000+2030000)</f>
        <v>4226501</v>
      </c>
      <c r="E11" s="66">
        <f>SUM(D11-156000-240000-77013-60000-150000-72000-60000)</f>
        <v>3411488</v>
      </c>
      <c r="F11" s="66">
        <f>SUM(E11-180000-212803-60000-210000-72000-60000)</f>
        <v>2616685</v>
      </c>
      <c r="G11" s="66">
        <f>SUM(F11-678129-172556-72000-60000)</f>
        <v>1634000</v>
      </c>
      <c r="H11" s="66">
        <f>SUM(G11-360000-180000)</f>
        <v>1094000</v>
      </c>
      <c r="I11" s="66">
        <f>SUM(H11-124000-480000)</f>
        <v>490000</v>
      </c>
      <c r="J11" s="66">
        <f>SUM(I11-490000)</f>
        <v>0</v>
      </c>
    </row>
    <row r="12" spans="1:10" ht="19.5" customHeight="1">
      <c r="A12" s="42" t="s">
        <v>9</v>
      </c>
      <c r="B12" s="92" t="s">
        <v>15</v>
      </c>
      <c r="C12" s="66"/>
      <c r="D12" s="66">
        <v>422080.96</v>
      </c>
      <c r="E12" s="66">
        <f>SUM(D12-30000-375633)</f>
        <v>16447.96000000002</v>
      </c>
      <c r="F12" s="66">
        <f>SUM(E12-65265.96)</f>
        <v>-48817.99999999998</v>
      </c>
      <c r="G12" s="66"/>
      <c r="H12" s="66"/>
      <c r="I12" s="66"/>
      <c r="J12" s="66"/>
    </row>
    <row r="13" spans="1:10" ht="19.5" customHeight="1">
      <c r="A13" s="42" t="s">
        <v>1</v>
      </c>
      <c r="B13" s="92" t="s">
        <v>89</v>
      </c>
      <c r="C13" s="66"/>
      <c r="D13" s="66"/>
      <c r="E13" s="66"/>
      <c r="F13" s="66"/>
      <c r="G13" s="66"/>
      <c r="H13" s="66"/>
      <c r="I13" s="66"/>
      <c r="J13" s="66"/>
    </row>
    <row r="14" spans="1:10" ht="19.5" customHeight="1">
      <c r="A14" s="40" t="s">
        <v>13</v>
      </c>
      <c r="B14" s="92" t="s">
        <v>90</v>
      </c>
      <c r="C14" s="66"/>
      <c r="D14" s="66"/>
      <c r="E14" s="66"/>
      <c r="F14" s="66"/>
      <c r="G14" s="66"/>
      <c r="H14" s="66"/>
      <c r="I14" s="66"/>
      <c r="J14" s="66"/>
    </row>
    <row r="15" spans="1:10" ht="19.5" customHeight="1">
      <c r="A15" s="40"/>
      <c r="B15" s="92" t="s">
        <v>91</v>
      </c>
      <c r="C15" s="66"/>
      <c r="D15" s="66"/>
      <c r="E15" s="66"/>
      <c r="F15" s="66"/>
      <c r="G15" s="66"/>
      <c r="H15" s="66"/>
      <c r="I15" s="66"/>
      <c r="J15" s="66"/>
    </row>
    <row r="16" spans="1:10" ht="19.5" customHeight="1">
      <c r="A16" s="40"/>
      <c r="B16" s="92" t="s">
        <v>92</v>
      </c>
      <c r="C16" s="66"/>
      <c r="D16" s="66"/>
      <c r="E16" s="66"/>
      <c r="F16" s="66"/>
      <c r="G16" s="66"/>
      <c r="H16" s="66"/>
      <c r="I16" s="66"/>
      <c r="J16" s="66"/>
    </row>
    <row r="17" spans="1:10" ht="19.5" customHeight="1">
      <c r="A17" s="40"/>
      <c r="B17" s="93" t="s">
        <v>93</v>
      </c>
      <c r="C17" s="66"/>
      <c r="D17" s="66"/>
      <c r="E17" s="66"/>
      <c r="F17" s="66"/>
      <c r="G17" s="66"/>
      <c r="H17" s="66"/>
      <c r="I17" s="66"/>
      <c r="J17" s="66"/>
    </row>
    <row r="18" spans="1:10" ht="19.5" customHeight="1">
      <c r="A18" s="40"/>
      <c r="B18" s="93" t="s">
        <v>94</v>
      </c>
      <c r="C18" s="66"/>
      <c r="D18" s="66"/>
      <c r="E18" s="66"/>
      <c r="F18" s="66"/>
      <c r="G18" s="66"/>
      <c r="H18" s="66"/>
      <c r="I18" s="66"/>
      <c r="J18" s="66"/>
    </row>
    <row r="19" spans="1:10" ht="19.5" customHeight="1">
      <c r="A19" s="40"/>
      <c r="B19" s="93" t="s">
        <v>95</v>
      </c>
      <c r="C19" s="66"/>
      <c r="D19" s="66"/>
      <c r="E19" s="66"/>
      <c r="F19" s="66"/>
      <c r="G19" s="66"/>
      <c r="H19" s="66"/>
      <c r="I19" s="66"/>
      <c r="J19" s="66"/>
    </row>
    <row r="20" spans="1:10" ht="19.5" customHeight="1">
      <c r="A20" s="44"/>
      <c r="B20" s="93" t="s">
        <v>96</v>
      </c>
      <c r="C20" s="66"/>
      <c r="D20" s="66"/>
      <c r="E20" s="66"/>
      <c r="F20" s="66"/>
      <c r="G20" s="66"/>
      <c r="H20" s="66"/>
      <c r="I20" s="66"/>
      <c r="J20" s="66"/>
    </row>
    <row r="21" spans="1:10" ht="19.5" customHeight="1">
      <c r="A21" s="45" t="s">
        <v>16</v>
      </c>
      <c r="B21" s="94" t="s">
        <v>58</v>
      </c>
      <c r="C21" s="67">
        <v>8076292.35</v>
      </c>
      <c r="D21" s="67">
        <f>SUM(4!E9)</f>
        <v>8478666.34</v>
      </c>
      <c r="E21" s="67">
        <f>SUM(5a!E6)</f>
        <v>9605080.58</v>
      </c>
      <c r="F21" s="67">
        <f>SUM(5a!F6)</f>
        <v>9701131.3858</v>
      </c>
      <c r="G21" s="67">
        <f>SUM(5a!G6)</f>
        <v>9798142.699658</v>
      </c>
      <c r="H21" s="67">
        <f>SUM(5a!H6)</f>
        <v>9896124.12665458</v>
      </c>
      <c r="I21" s="67">
        <f>SUM(5a!I6)</f>
        <v>9995085.367921125</v>
      </c>
      <c r="J21" s="67">
        <f>SUM(5a!J6)</f>
        <v>10095036.221600337</v>
      </c>
    </row>
    <row r="22" spans="1:10" ht="32.25" customHeight="1">
      <c r="A22" s="42" t="s">
        <v>19</v>
      </c>
      <c r="B22" s="95" t="s">
        <v>97</v>
      </c>
      <c r="C22" s="66">
        <f aca="true" t="shared" si="0" ref="C22:H22">SUM(C11:C12)</f>
        <v>2916501</v>
      </c>
      <c r="D22" s="66">
        <f t="shared" si="0"/>
        <v>4648581.96</v>
      </c>
      <c r="E22" s="66">
        <f t="shared" si="0"/>
        <v>3427935.96</v>
      </c>
      <c r="F22" s="66">
        <f t="shared" si="0"/>
        <v>2567867</v>
      </c>
      <c r="G22" s="66">
        <f t="shared" si="0"/>
        <v>1634000</v>
      </c>
      <c r="H22" s="66">
        <f t="shared" si="0"/>
        <v>1094000</v>
      </c>
      <c r="I22" s="66">
        <f>SUM(I11:I12)</f>
        <v>490000</v>
      </c>
      <c r="J22" s="66">
        <f>SUM(J11:J12)</f>
        <v>0</v>
      </c>
    </row>
    <row r="23" spans="1:10" ht="19.5" customHeight="1" thickBot="1">
      <c r="A23" s="46" t="s">
        <v>25</v>
      </c>
      <c r="B23" s="96" t="s">
        <v>98</v>
      </c>
      <c r="C23" s="61">
        <f aca="true" t="shared" si="1" ref="C23:J23">SUM(C22/C21)</f>
        <v>0.36111879976707384</v>
      </c>
      <c r="D23" s="61">
        <f t="shared" si="1"/>
        <v>0.5482680616961275</v>
      </c>
      <c r="E23" s="61">
        <f t="shared" si="1"/>
        <v>0.35688778781697633</v>
      </c>
      <c r="F23" s="61">
        <f t="shared" si="1"/>
        <v>0.26469768296909235</v>
      </c>
      <c r="G23" s="61">
        <f t="shared" si="1"/>
        <v>0.16676629950052002</v>
      </c>
      <c r="H23" s="61">
        <f t="shared" si="1"/>
        <v>0.11054833043710321</v>
      </c>
      <c r="I23" s="61">
        <f t="shared" si="1"/>
        <v>0.0490240935382741</v>
      </c>
      <c r="J23" s="61">
        <f t="shared" si="1"/>
        <v>0</v>
      </c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</sheetData>
  <mergeCells count="2">
    <mergeCell ref="A1:I1"/>
    <mergeCell ref="D4:J4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XXXI/170/2009 z dnia 15.06.09r.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75" zoomScaleNormal="75" workbookViewId="0" topLeftCell="A10">
      <selection activeCell="E27" sqref="E27"/>
    </sheetView>
  </sheetViews>
  <sheetFormatPr defaultColWidth="9.00390625" defaultRowHeight="12.75"/>
  <cols>
    <col min="1" max="1" width="6.875" style="1" customWidth="1"/>
    <col min="2" max="2" width="47.00390625" style="1" customWidth="1"/>
    <col min="3" max="3" width="16.75390625" style="1" customWidth="1"/>
    <col min="4" max="4" width="16.25390625" style="1" bestFit="1" customWidth="1"/>
    <col min="5" max="5" width="14.625" style="1" customWidth="1"/>
    <col min="6" max="6" width="15.625" style="1" customWidth="1"/>
    <col min="7" max="7" width="14.625" style="1" customWidth="1"/>
    <col min="8" max="8" width="13.00390625" style="1" customWidth="1"/>
    <col min="9" max="9" width="14.25390625" style="1" customWidth="1"/>
    <col min="10" max="10" width="14.375" style="1" customWidth="1"/>
    <col min="11" max="16384" width="9.125" style="1" customWidth="1"/>
  </cols>
  <sheetData>
    <row r="1" spans="1:10" ht="18">
      <c r="A1" s="170" t="s">
        <v>99</v>
      </c>
      <c r="B1" s="170"/>
      <c r="C1" s="170"/>
      <c r="D1" s="170"/>
      <c r="E1" s="170"/>
      <c r="F1" s="170"/>
      <c r="G1" s="170"/>
      <c r="H1" s="201"/>
      <c r="I1" s="201"/>
      <c r="J1" s="201"/>
    </row>
    <row r="2" spans="7:10" ht="13.5" thickBot="1">
      <c r="G2" s="6"/>
      <c r="J2" s="6" t="s">
        <v>36</v>
      </c>
    </row>
    <row r="3" spans="1:10" ht="24.75" customHeight="1" thickBot="1">
      <c r="A3" s="204" t="s">
        <v>70</v>
      </c>
      <c r="B3" s="204" t="s">
        <v>0</v>
      </c>
      <c r="C3" s="202" t="s">
        <v>225</v>
      </c>
      <c r="D3" s="204" t="s">
        <v>158</v>
      </c>
      <c r="E3" s="152" t="s">
        <v>100</v>
      </c>
      <c r="F3" s="199"/>
      <c r="G3" s="199"/>
      <c r="H3" s="199"/>
      <c r="I3" s="199"/>
      <c r="J3" s="200"/>
    </row>
    <row r="4" spans="1:10" ht="24.75" customHeight="1" thickBot="1">
      <c r="A4" s="205"/>
      <c r="B4" s="205"/>
      <c r="C4" s="203"/>
      <c r="D4" s="205"/>
      <c r="E4" s="47">
        <v>2010</v>
      </c>
      <c r="F4" s="47">
        <v>2011</v>
      </c>
      <c r="G4" s="47">
        <v>2012</v>
      </c>
      <c r="H4" s="47">
        <v>2013</v>
      </c>
      <c r="I4" s="47">
        <v>2014</v>
      </c>
      <c r="J4" s="47">
        <v>2015</v>
      </c>
    </row>
    <row r="5" spans="1:10" ht="7.5" customHeight="1" thickBo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7</v>
      </c>
      <c r="I5" s="16">
        <v>7</v>
      </c>
      <c r="J5" s="16">
        <v>7</v>
      </c>
    </row>
    <row r="6" spans="1:10" ht="15.75" customHeight="1">
      <c r="A6" s="63" t="s">
        <v>6</v>
      </c>
      <c r="B6" s="49" t="s">
        <v>101</v>
      </c>
      <c r="C6" s="86">
        <f>SUM(C7+C11+C12)</f>
        <v>8076292.35</v>
      </c>
      <c r="D6" s="86">
        <v>8478666.34</v>
      </c>
      <c r="E6" s="86">
        <f aca="true" t="shared" si="0" ref="E6:J6">SUM(E7+E11+E12)</f>
        <v>9605080.58</v>
      </c>
      <c r="F6" s="86">
        <f t="shared" si="0"/>
        <v>9701131.3858</v>
      </c>
      <c r="G6" s="86">
        <f t="shared" si="0"/>
        <v>9798142.699658</v>
      </c>
      <c r="H6" s="86">
        <f t="shared" si="0"/>
        <v>9896124.12665458</v>
      </c>
      <c r="I6" s="86">
        <f t="shared" si="0"/>
        <v>9995085.367921125</v>
      </c>
      <c r="J6" s="86">
        <f t="shared" si="0"/>
        <v>10095036.221600337</v>
      </c>
    </row>
    <row r="7" spans="1:10" ht="15.75" customHeight="1">
      <c r="A7" s="48" t="s">
        <v>102</v>
      </c>
      <c r="B7" s="43" t="s">
        <v>103</v>
      </c>
      <c r="C7" s="84">
        <v>2384339.87</v>
      </c>
      <c r="D7" s="142">
        <v>2774347.09</v>
      </c>
      <c r="E7" s="84">
        <v>2937257.58</v>
      </c>
      <c r="F7" s="84">
        <f aca="true" t="shared" si="1" ref="E7:J12">SUM(E7*1.01)</f>
        <v>2966630.1558000003</v>
      </c>
      <c r="G7" s="84">
        <f t="shared" si="1"/>
        <v>2996296.4573580003</v>
      </c>
      <c r="H7" s="84">
        <f t="shared" si="1"/>
        <v>3026259.42193158</v>
      </c>
      <c r="I7" s="84">
        <f t="shared" si="1"/>
        <v>3056522.016150896</v>
      </c>
      <c r="J7" s="84">
        <f t="shared" si="1"/>
        <v>3087087.2363124047</v>
      </c>
    </row>
    <row r="8" spans="1:10" ht="15.75" customHeight="1">
      <c r="A8" s="48" t="s">
        <v>7</v>
      </c>
      <c r="B8" s="43" t="s">
        <v>104</v>
      </c>
      <c r="C8" s="84">
        <v>59155.81</v>
      </c>
      <c r="D8" s="142">
        <v>51200</v>
      </c>
      <c r="E8" s="84">
        <f t="shared" si="1"/>
        <v>51712</v>
      </c>
      <c r="F8" s="84">
        <f t="shared" si="1"/>
        <v>52229.12</v>
      </c>
      <c r="G8" s="84">
        <f t="shared" si="1"/>
        <v>52751.4112</v>
      </c>
      <c r="H8" s="84">
        <f t="shared" si="1"/>
        <v>53278.925312</v>
      </c>
      <c r="I8" s="84">
        <f t="shared" si="1"/>
        <v>53811.71456512</v>
      </c>
      <c r="J8" s="84">
        <f t="shared" si="1"/>
        <v>54349.8317107712</v>
      </c>
    </row>
    <row r="9" spans="1:10" ht="15.75" customHeight="1">
      <c r="A9" s="48" t="s">
        <v>8</v>
      </c>
      <c r="B9" s="43" t="s">
        <v>105</v>
      </c>
      <c r="C9" s="84">
        <v>130461.67</v>
      </c>
      <c r="D9" s="142">
        <v>140000</v>
      </c>
      <c r="E9" s="84">
        <f t="shared" si="1"/>
        <v>141400</v>
      </c>
      <c r="F9" s="84">
        <f t="shared" si="1"/>
        <v>142814</v>
      </c>
      <c r="G9" s="84">
        <f t="shared" si="1"/>
        <v>144242.14</v>
      </c>
      <c r="H9" s="84">
        <f t="shared" si="1"/>
        <v>145684.5614</v>
      </c>
      <c r="I9" s="84">
        <f t="shared" si="1"/>
        <v>147141.407014</v>
      </c>
      <c r="J9" s="84">
        <f t="shared" si="1"/>
        <v>148612.82108413999</v>
      </c>
    </row>
    <row r="10" spans="1:10" ht="15.75" customHeight="1">
      <c r="A10" s="48" t="s">
        <v>9</v>
      </c>
      <c r="B10" s="41" t="s">
        <v>106</v>
      </c>
      <c r="C10" s="85">
        <v>660371.76</v>
      </c>
      <c r="D10" s="141">
        <v>564885</v>
      </c>
      <c r="E10" s="85">
        <f t="shared" si="1"/>
        <v>570533.85</v>
      </c>
      <c r="F10" s="85">
        <f t="shared" si="1"/>
        <v>576239.1884999999</v>
      </c>
      <c r="G10" s="85">
        <f t="shared" si="1"/>
        <v>582001.580385</v>
      </c>
      <c r="H10" s="85">
        <f t="shared" si="1"/>
        <v>587821.59618885</v>
      </c>
      <c r="I10" s="85">
        <f t="shared" si="1"/>
        <v>593699.8121507386</v>
      </c>
      <c r="J10" s="85">
        <f t="shared" si="1"/>
        <v>599636.8102722459</v>
      </c>
    </row>
    <row r="11" spans="1:10" ht="15.75" customHeight="1">
      <c r="A11" s="48" t="s">
        <v>107</v>
      </c>
      <c r="B11" s="50" t="s">
        <v>108</v>
      </c>
      <c r="C11" s="84">
        <v>3634899</v>
      </c>
      <c r="D11" s="142">
        <v>3652538</v>
      </c>
      <c r="E11" s="84">
        <v>3291515.87</v>
      </c>
      <c r="F11" s="84">
        <f t="shared" si="1"/>
        <v>3324431.0287</v>
      </c>
      <c r="G11" s="84">
        <f t="shared" si="1"/>
        <v>3357675.3389870003</v>
      </c>
      <c r="H11" s="84">
        <f t="shared" si="1"/>
        <v>3391252.09237687</v>
      </c>
      <c r="I11" s="84">
        <f t="shared" si="1"/>
        <v>3425164.6133006387</v>
      </c>
      <c r="J11" s="84">
        <f t="shared" si="1"/>
        <v>3459416.2594336453</v>
      </c>
    </row>
    <row r="12" spans="1:10" ht="15.75" customHeight="1">
      <c r="A12" s="48" t="s">
        <v>109</v>
      </c>
      <c r="B12" s="43" t="s">
        <v>110</v>
      </c>
      <c r="C12" s="84">
        <v>2057053.48</v>
      </c>
      <c r="D12" s="142">
        <v>2051781.25</v>
      </c>
      <c r="E12" s="84">
        <v>3376307.13</v>
      </c>
      <c r="F12" s="84">
        <f t="shared" si="1"/>
        <v>3410070.2013</v>
      </c>
      <c r="G12" s="84">
        <f t="shared" si="1"/>
        <v>3444170.9033129998</v>
      </c>
      <c r="H12" s="84">
        <f t="shared" si="1"/>
        <v>3478612.61234613</v>
      </c>
      <c r="I12" s="84">
        <f t="shared" si="1"/>
        <v>3513398.7384695914</v>
      </c>
      <c r="J12" s="84">
        <f t="shared" si="1"/>
        <v>3548532.7258542874</v>
      </c>
    </row>
    <row r="13" spans="1:10" ht="15.75" customHeight="1">
      <c r="A13" s="48" t="s">
        <v>10</v>
      </c>
      <c r="B13" s="51" t="s">
        <v>111</v>
      </c>
      <c r="C13" s="87">
        <v>8150863.99</v>
      </c>
      <c r="D13" s="87">
        <v>10253772.17</v>
      </c>
      <c r="E13" s="87">
        <f>SUM(E6-E16-E20-E21)</f>
        <v>8433252.58</v>
      </c>
      <c r="F13" s="87">
        <f>SUM(F6-F16-F20)</f>
        <v>8841062.4258</v>
      </c>
      <c r="G13" s="87">
        <f>SUM(G6-G16-G20)</f>
        <v>8815457.699658</v>
      </c>
      <c r="H13" s="87">
        <f>SUM(H6-H16-H20)</f>
        <v>9356124.12665458</v>
      </c>
      <c r="I13" s="87">
        <f>SUM(I6-I16-I20)</f>
        <v>9391085.367921125</v>
      </c>
      <c r="J13" s="87">
        <f>SUM(J6-J16-J20)</f>
        <v>9605036.221600337</v>
      </c>
    </row>
    <row r="14" spans="1:10" ht="15.75" customHeight="1">
      <c r="A14" s="48" t="s">
        <v>11</v>
      </c>
      <c r="B14" s="51" t="s">
        <v>112</v>
      </c>
      <c r="C14" s="87">
        <f aca="true" t="shared" si="2" ref="C14:J14">SUM(C15+C19+C23+C24)</f>
        <v>797247.45</v>
      </c>
      <c r="D14" s="87">
        <f t="shared" si="2"/>
        <v>921000</v>
      </c>
      <c r="E14" s="87">
        <f t="shared" si="2"/>
        <v>1371828</v>
      </c>
      <c r="F14" s="87">
        <f t="shared" si="2"/>
        <v>1000068.96</v>
      </c>
      <c r="G14" s="87">
        <f t="shared" si="2"/>
        <v>1087685</v>
      </c>
      <c r="H14" s="87">
        <f t="shared" si="2"/>
        <v>600000</v>
      </c>
      <c r="I14" s="87">
        <f t="shared" si="2"/>
        <v>634000</v>
      </c>
      <c r="J14" s="87">
        <f t="shared" si="2"/>
        <v>500000</v>
      </c>
    </row>
    <row r="15" spans="1:10" ht="15.75" customHeight="1">
      <c r="A15" s="48" t="s">
        <v>102</v>
      </c>
      <c r="B15" s="52" t="s">
        <v>113</v>
      </c>
      <c r="C15" s="84">
        <f aca="true" t="shared" si="3" ref="C15:J15">SUM(C16:C18)</f>
        <v>797247.45</v>
      </c>
      <c r="D15" s="143">
        <f t="shared" si="3"/>
        <v>921000</v>
      </c>
      <c r="E15" s="84">
        <f t="shared" si="3"/>
        <v>813013</v>
      </c>
      <c r="F15" s="84">
        <f t="shared" si="3"/>
        <v>778068.96</v>
      </c>
      <c r="G15" s="84">
        <f t="shared" si="3"/>
        <v>875685</v>
      </c>
      <c r="H15" s="84">
        <f t="shared" si="3"/>
        <v>0</v>
      </c>
      <c r="I15" s="84">
        <f t="shared" si="3"/>
        <v>0</v>
      </c>
      <c r="J15" s="84">
        <f t="shared" si="3"/>
        <v>0</v>
      </c>
    </row>
    <row r="16" spans="1:10" ht="15.75" customHeight="1">
      <c r="A16" s="48" t="s">
        <v>7</v>
      </c>
      <c r="B16" s="43" t="s">
        <v>114</v>
      </c>
      <c r="C16" s="84">
        <f>SUM(4!D25+4!D26)</f>
        <v>602000</v>
      </c>
      <c r="D16" s="143">
        <v>721000</v>
      </c>
      <c r="E16" s="84">
        <v>713013</v>
      </c>
      <c r="F16" s="84">
        <v>728068.96</v>
      </c>
      <c r="G16" s="84">
        <v>850685</v>
      </c>
      <c r="H16" s="84"/>
      <c r="I16" s="84"/>
      <c r="J16" s="84"/>
    </row>
    <row r="17" spans="1:10" ht="51">
      <c r="A17" s="48" t="s">
        <v>8</v>
      </c>
      <c r="B17" s="52" t="s">
        <v>115</v>
      </c>
      <c r="C17" s="84">
        <f>SUM(4!D27)</f>
        <v>0</v>
      </c>
      <c r="D17" s="142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</row>
    <row r="18" spans="1:10" ht="15.75" customHeight="1">
      <c r="A18" s="48" t="s">
        <v>9</v>
      </c>
      <c r="B18" s="43" t="s">
        <v>116</v>
      </c>
      <c r="C18" s="84">
        <v>195247.45</v>
      </c>
      <c r="D18" s="142">
        <v>200000</v>
      </c>
      <c r="E18" s="88">
        <v>100000</v>
      </c>
      <c r="F18" s="88">
        <v>50000</v>
      </c>
      <c r="G18" s="88">
        <v>25000</v>
      </c>
      <c r="H18" s="88">
        <v>0</v>
      </c>
      <c r="I18" s="88">
        <v>0</v>
      </c>
      <c r="J18" s="88">
        <v>0</v>
      </c>
    </row>
    <row r="19" spans="1:10" ht="15.75" customHeight="1">
      <c r="A19" s="48" t="s">
        <v>107</v>
      </c>
      <c r="B19" s="52" t="s">
        <v>117</v>
      </c>
      <c r="C19" s="84">
        <f>SUM(C20:C22)</f>
        <v>0</v>
      </c>
      <c r="D19" s="142"/>
      <c r="E19" s="84">
        <f aca="true" t="shared" si="4" ref="E19:J19">SUM(E20:E22)</f>
        <v>558815</v>
      </c>
      <c r="F19" s="84">
        <f t="shared" si="4"/>
        <v>222000</v>
      </c>
      <c r="G19" s="84">
        <f t="shared" si="4"/>
        <v>212000</v>
      </c>
      <c r="H19" s="84">
        <f t="shared" si="4"/>
        <v>600000</v>
      </c>
      <c r="I19" s="84">
        <f t="shared" si="4"/>
        <v>634000</v>
      </c>
      <c r="J19" s="84">
        <f t="shared" si="4"/>
        <v>500000</v>
      </c>
    </row>
    <row r="20" spans="1:10" ht="15.75" customHeight="1">
      <c r="A20" s="48" t="s">
        <v>7</v>
      </c>
      <c r="B20" s="43" t="s">
        <v>114</v>
      </c>
      <c r="C20" s="84">
        <v>0</v>
      </c>
      <c r="D20" s="142">
        <v>0</v>
      </c>
      <c r="E20" s="84">
        <v>132000</v>
      </c>
      <c r="F20" s="84">
        <v>132000</v>
      </c>
      <c r="G20" s="84">
        <v>132000</v>
      </c>
      <c r="H20" s="84">
        <v>540000</v>
      </c>
      <c r="I20" s="84">
        <v>604000</v>
      </c>
      <c r="J20" s="84">
        <v>490000</v>
      </c>
    </row>
    <row r="21" spans="1:10" ht="51">
      <c r="A21" s="48" t="s">
        <v>8</v>
      </c>
      <c r="B21" s="52" t="s">
        <v>115</v>
      </c>
      <c r="C21" s="84">
        <v>0</v>
      </c>
      <c r="D21" s="142">
        <v>0</v>
      </c>
      <c r="E21" s="84">
        <v>326815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</row>
    <row r="22" spans="1:10" ht="16.5" customHeight="1">
      <c r="A22" s="48" t="s">
        <v>9</v>
      </c>
      <c r="B22" s="43" t="s">
        <v>116</v>
      </c>
      <c r="C22" s="84">
        <v>0</v>
      </c>
      <c r="D22" s="142">
        <v>0</v>
      </c>
      <c r="E22" s="84">
        <v>100000</v>
      </c>
      <c r="F22" s="84">
        <v>90000</v>
      </c>
      <c r="G22" s="84">
        <v>80000</v>
      </c>
      <c r="H22" s="84">
        <v>60000</v>
      </c>
      <c r="I22" s="84">
        <v>30000</v>
      </c>
      <c r="J22" s="84">
        <v>10000</v>
      </c>
    </row>
    <row r="23" spans="1:10" ht="16.5" customHeight="1">
      <c r="A23" s="48" t="s">
        <v>109</v>
      </c>
      <c r="B23" s="43" t="s">
        <v>118</v>
      </c>
      <c r="C23" s="84">
        <v>0</v>
      </c>
      <c r="D23" s="142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</row>
    <row r="24" spans="1:10" ht="16.5" customHeight="1">
      <c r="A24" s="48" t="s">
        <v>119</v>
      </c>
      <c r="B24" s="43" t="s">
        <v>18</v>
      </c>
      <c r="C24" s="84">
        <v>0</v>
      </c>
      <c r="D24" s="142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</row>
    <row r="25" spans="1:10" ht="16.5" customHeight="1">
      <c r="A25" s="48" t="s">
        <v>34</v>
      </c>
      <c r="B25" s="51" t="s">
        <v>120</v>
      </c>
      <c r="C25" s="84">
        <f aca="true" t="shared" si="5" ref="C25:J25">SUM(C6-C13)</f>
        <v>-74571.6400000006</v>
      </c>
      <c r="D25" s="142">
        <f t="shared" si="5"/>
        <v>-1775105.83</v>
      </c>
      <c r="E25" s="84">
        <f t="shared" si="5"/>
        <v>1171828</v>
      </c>
      <c r="F25" s="84">
        <f t="shared" si="5"/>
        <v>860068.9600000009</v>
      </c>
      <c r="G25" s="84">
        <f t="shared" si="5"/>
        <v>982685</v>
      </c>
      <c r="H25" s="84">
        <f t="shared" si="5"/>
        <v>540000</v>
      </c>
      <c r="I25" s="84">
        <f t="shared" si="5"/>
        <v>604000</v>
      </c>
      <c r="J25" s="84">
        <f t="shared" si="5"/>
        <v>490000</v>
      </c>
    </row>
    <row r="26" spans="1:10" ht="16.5" customHeight="1">
      <c r="A26" s="48" t="s">
        <v>121</v>
      </c>
      <c r="B26" s="51" t="s">
        <v>122</v>
      </c>
      <c r="C26" s="84">
        <f>SUM(5!C22)</f>
        <v>2916501</v>
      </c>
      <c r="D26" s="142">
        <f>SUM(C26-D16-D20+2453080.96)</f>
        <v>4648581.96</v>
      </c>
      <c r="E26" s="84">
        <f>SUM(D26-E16-E20-E21)</f>
        <v>3476753.96</v>
      </c>
      <c r="F26" s="84">
        <f>SUM(E26-F16-F20)</f>
        <v>2616685</v>
      </c>
      <c r="G26" s="84">
        <f>SUM(F26-G16-G20)</f>
        <v>1634000</v>
      </c>
      <c r="H26" s="84">
        <f>SUM(G26-H16-H20)</f>
        <v>1094000</v>
      </c>
      <c r="I26" s="84">
        <f>SUM(H26-I16-I20)</f>
        <v>490000</v>
      </c>
      <c r="J26" s="84">
        <f>SUM(I26-J16-J20)</f>
        <v>0</v>
      </c>
    </row>
    <row r="27" spans="1:10" ht="38.25">
      <c r="A27" s="48" t="s">
        <v>7</v>
      </c>
      <c r="B27" s="52" t="s">
        <v>123</v>
      </c>
      <c r="C27" s="84">
        <v>0</v>
      </c>
      <c r="D27" s="142">
        <v>326815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</row>
    <row r="28" spans="1:10" ht="20.25" customHeight="1">
      <c r="A28" s="48" t="s">
        <v>124</v>
      </c>
      <c r="B28" s="51" t="s">
        <v>128</v>
      </c>
      <c r="C28" s="62">
        <f aca="true" t="shared" si="6" ref="C28:J28">SUM(C26/C6)</f>
        <v>0.36111879976707384</v>
      </c>
      <c r="D28" s="147">
        <f t="shared" si="6"/>
        <v>0.5482680616961275</v>
      </c>
      <c r="E28" s="62">
        <f t="shared" si="6"/>
        <v>0.3619703063438537</v>
      </c>
      <c r="F28" s="62">
        <f t="shared" si="6"/>
        <v>0.26972987953035704</v>
      </c>
      <c r="G28" s="62">
        <f t="shared" si="6"/>
        <v>0.16676629950052002</v>
      </c>
      <c r="H28" s="62">
        <f t="shared" si="6"/>
        <v>0.11054833043710321</v>
      </c>
      <c r="I28" s="62">
        <f t="shared" si="6"/>
        <v>0.0490240935382741</v>
      </c>
      <c r="J28" s="62">
        <f t="shared" si="6"/>
        <v>0</v>
      </c>
    </row>
    <row r="29" spans="1:10" ht="25.5">
      <c r="A29" s="48" t="s">
        <v>125</v>
      </c>
      <c r="B29" s="53" t="s">
        <v>129</v>
      </c>
      <c r="C29" s="59">
        <f>SUM(C15/C6)</f>
        <v>0.09871453576095471</v>
      </c>
      <c r="D29" s="148">
        <f>SUM(D15/D6)</f>
        <v>0.10862557424331903</v>
      </c>
      <c r="E29" s="59">
        <f aca="true" t="shared" si="7" ref="E29:J29">SUM((E15+E19)/E6)</f>
        <v>0.1428231641134238</v>
      </c>
      <c r="F29" s="59">
        <f t="shared" si="7"/>
        <v>0.1030878688504155</v>
      </c>
      <c r="G29" s="59">
        <f t="shared" si="7"/>
        <v>0.11100930383856984</v>
      </c>
      <c r="H29" s="59">
        <f t="shared" si="7"/>
        <v>0.060629797314681835</v>
      </c>
      <c r="I29" s="59">
        <f t="shared" si="7"/>
        <v>0.0634311740882975</v>
      </c>
      <c r="J29" s="59">
        <f t="shared" si="7"/>
        <v>0.049529292319937454</v>
      </c>
    </row>
    <row r="30" spans="1:10" ht="25.5">
      <c r="A30" s="48" t="s">
        <v>126</v>
      </c>
      <c r="B30" s="53" t="s">
        <v>130</v>
      </c>
      <c r="C30" s="59">
        <f aca="true" t="shared" si="8" ref="C30:J30">SUM((C26-C27)/C6)</f>
        <v>0.36111879976707384</v>
      </c>
      <c r="D30" s="148">
        <f t="shared" si="8"/>
        <v>0.5097224948705789</v>
      </c>
      <c r="E30" s="59">
        <f t="shared" si="8"/>
        <v>0.3619703063438537</v>
      </c>
      <c r="F30" s="59">
        <f t="shared" si="8"/>
        <v>0.26972987953035704</v>
      </c>
      <c r="G30" s="59">
        <f t="shared" si="8"/>
        <v>0.16676629950052002</v>
      </c>
      <c r="H30" s="59">
        <f t="shared" si="8"/>
        <v>0.11054833043710321</v>
      </c>
      <c r="I30" s="59">
        <f t="shared" si="8"/>
        <v>0.0490240935382741</v>
      </c>
      <c r="J30" s="59">
        <f t="shared" si="8"/>
        <v>0</v>
      </c>
    </row>
    <row r="31" spans="1:10" ht="26.25" thickBot="1">
      <c r="A31" s="54" t="s">
        <v>127</v>
      </c>
      <c r="B31" s="55" t="s">
        <v>131</v>
      </c>
      <c r="C31" s="60">
        <f>SUM((C15-C17)/C6)</f>
        <v>0.09871453576095471</v>
      </c>
      <c r="D31" s="149">
        <f>SUM((D15-D17)/D6)</f>
        <v>0.10862557424331903</v>
      </c>
      <c r="E31" s="60">
        <f aca="true" t="shared" si="9" ref="E31:J31">SUM((E15-E17+E19-E21)/E6)</f>
        <v>0.10879794201580764</v>
      </c>
      <c r="F31" s="60">
        <f t="shared" si="9"/>
        <v>0.1030878688504155</v>
      </c>
      <c r="G31" s="60">
        <f t="shared" si="9"/>
        <v>0.11100930383856984</v>
      </c>
      <c r="H31" s="60">
        <f t="shared" si="9"/>
        <v>0.060629797314681835</v>
      </c>
      <c r="I31" s="60">
        <f t="shared" si="9"/>
        <v>0.0634311740882975</v>
      </c>
      <c r="J31" s="60">
        <f t="shared" si="9"/>
        <v>0.049529292319937454</v>
      </c>
    </row>
    <row r="32" ht="12.75">
      <c r="D32" s="150"/>
    </row>
    <row r="33" ht="12.75">
      <c r="D33" s="150"/>
    </row>
    <row r="34" ht="12.75">
      <c r="D34" s="150"/>
    </row>
    <row r="35" ht="12.75">
      <c r="D35" s="150"/>
    </row>
    <row r="36" ht="12.75">
      <c r="D36" s="150"/>
    </row>
    <row r="37" ht="12.75">
      <c r="D37" s="150"/>
    </row>
  </sheetData>
  <mergeCells count="6">
    <mergeCell ref="E3:J3"/>
    <mergeCell ref="A1:J1"/>
    <mergeCell ref="C3:C4"/>
    <mergeCell ref="B3:B4"/>
    <mergeCell ref="A3:A4"/>
    <mergeCell ref="D3:D4"/>
  </mergeCells>
  <printOptions horizontalCentered="1" verticalCentered="1"/>
  <pageMargins left="0.1968503937007874" right="0.3937007874015748" top="0.5905511811023623" bottom="0.3937007874015748" header="0.5118110236220472" footer="0.5118110236220472"/>
  <pageSetup horizontalDpi="300" verticalDpi="300" orientation="landscape" paperSize="9" scale="80" r:id="rId1"/>
  <headerFooter alignWithMargins="0">
    <oddHeader>&amp;R&amp;"Arial CE,Kursywa"&amp;8Załącznik nr &amp;A
do uchwały Rady Gminy
nr XXXI/170/2009 z dnia 15.06.09r.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Urzędnik</cp:lastModifiedBy>
  <cp:lastPrinted>2009-06-15T12:25:26Z</cp:lastPrinted>
  <dcterms:created xsi:type="dcterms:W3CDTF">1998-12-09T13:02:10Z</dcterms:created>
  <dcterms:modified xsi:type="dcterms:W3CDTF">2009-06-15T12:27:11Z</dcterms:modified>
  <cp:category/>
  <cp:version/>
  <cp:contentType/>
  <cp:contentStatus/>
</cp:coreProperties>
</file>