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875" tabRatio="601" activeTab="0"/>
  </bookViews>
  <sheets>
    <sheet name="6" sheetId="1" r:id="rId1"/>
    <sheet name="8" sheetId="2" r:id="rId2"/>
    <sheet name="10" sheetId="3" r:id="rId3"/>
    <sheet name="10a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<sst xmlns="http://schemas.openxmlformats.org/spreadsheetml/2006/main" count="683" uniqueCount="245">
  <si>
    <t>Wyszczególnienie</t>
  </si>
  <si>
    <t>Przewidywane</t>
  </si>
  <si>
    <t>Plan</t>
  </si>
  <si>
    <t>4.</t>
  </si>
  <si>
    <t>Dział</t>
  </si>
  <si>
    <t>§</t>
  </si>
  <si>
    <t>Treść</t>
  </si>
  <si>
    <t>w tym:</t>
  </si>
  <si>
    <t>własne</t>
  </si>
  <si>
    <t>zadania</t>
  </si>
  <si>
    <t>Kwota</t>
  </si>
  <si>
    <t>Rodzaj</t>
  </si>
  <si>
    <t>zadłużenia</t>
  </si>
  <si>
    <t>L.p.</t>
  </si>
  <si>
    <t>I.</t>
  </si>
  <si>
    <t>1.</t>
  </si>
  <si>
    <t>2.</t>
  </si>
  <si>
    <t>3.</t>
  </si>
  <si>
    <t>II.</t>
  </si>
  <si>
    <t>III.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</si>
  <si>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</si>
  <si>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</si>
  <si>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</si>
  <si>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</si>
  <si>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</si>
  <si>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</si>
  <si>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</si>
  <si>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</si>
  <si>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</si>
  <si>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</si>
  <si>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</si>
  <si>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</si>
  <si>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</si>
  <si>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</si>
  <si>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</si>
  <si>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</si>
  <si>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</si>
  <si>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</si>
  <si>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</si>
  <si>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</si>
  <si>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</si>
  <si>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</si>
  <si>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Klasyfikacja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</si>
  <si>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</si>
  <si>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</si>
  <si>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</si>
  <si>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</si>
  <si>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</si>
  <si>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</si>
  <si>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</si>
  <si>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</si>
  <si>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</si>
  <si>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 xml:space="preserve"> 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</si>
  <si>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</si>
  <si>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</si>
  <si>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</si>
  <si>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</si>
  <si>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</si>
  <si>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</si>
  <si>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</si>
  <si>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</si>
  <si>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</si>
  <si>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</si>
  <si>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</si>
  <si>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</si>
  <si>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</si>
  <si>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</si>
  <si>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</si>
  <si>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</si>
  <si>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</si>
  <si>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</si>
  <si>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</si>
  <si>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</si>
  <si>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</si>
  <si>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</si>
  <si>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</si>
  <si>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</si>
  <si>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</si>
  <si>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</si>
  <si>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</si>
  <si>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</si>
  <si>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</si>
  <si>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</si>
  <si>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</si>
  <si>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</si>
  <si>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2006 r.</t>
  </si>
  <si>
    <t>z innych źr.</t>
  </si>
  <si>
    <t>lub koordynująca</t>
  </si>
  <si>
    <t>Jednostka org.</t>
  </si>
  <si>
    <t>OGÓŁEM:</t>
  </si>
  <si>
    <t>§ 991</t>
  </si>
  <si>
    <t>x</t>
  </si>
  <si>
    <t>2007 r.</t>
  </si>
  <si>
    <t>Plan na 2006 r.</t>
  </si>
  <si>
    <t>31.12.2005</t>
  </si>
  <si>
    <t>2008 r.</t>
  </si>
  <si>
    <t>środki wymienione</t>
  </si>
  <si>
    <t>(6+7+8+9)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</si>
  <si>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</si>
  <si>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</si>
  <si>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</si>
  <si>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</si>
  <si>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</si>
  <si>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</si>
  <si>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</si>
  <si>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</si>
  <si>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</si>
  <si>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</si>
  <si>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</si>
  <si>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</si>
  <si>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</si>
  <si>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</si>
  <si>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</si>
  <si>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</si>
  <si>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</si>
  <si>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</si>
  <si>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</si>
  <si>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</si>
  <si>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</si>
  <si>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</si>
  <si>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</si>
  <si>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</si>
  <si>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</si>
  <si>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</si>
  <si>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</si>
  <si>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</si>
  <si>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</si>
  <si>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</si>
  <si>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</si>
  <si>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Lata spłaty kredytu/pożyczki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</si>
  <si>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</si>
  <si>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</si>
  <si>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</si>
  <si>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</si>
  <si>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</si>
  <si>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</si>
  <si>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</si>
  <si>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</si>
  <si>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</si>
  <si>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</si>
  <si>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</si>
  <si>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</si>
  <si>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</si>
  <si>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</si>
  <si>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</si>
  <si>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</si>
  <si>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</si>
  <si>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</si>
  <si>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</si>
  <si>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</si>
  <si>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</si>
  <si>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</si>
  <si>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Dług zaciągniętej w związku ze środkami określonymi w umowie zawartej z podmiotem dysponującym funduszami strukturalnymi lub F.S.U.E.</t>
  </si>
  <si>
    <t>9.</t>
  </si>
  <si>
    <t>Inne źródła (wolne środki)</t>
  </si>
  <si>
    <t>Inne papiery wartościowe</t>
  </si>
  <si>
    <t>Obligacje skarbowe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</si>
  <si>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</si>
  <si>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</si>
  <si>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</si>
  <si>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</si>
  <si>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</si>
  <si>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</si>
  <si>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</si>
  <si>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</si>
  <si>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</si>
  <si>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</si>
  <si>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wykonanie 2005*</t>
  </si>
  <si>
    <t xml:space="preserve">Wydatki inwestycyjne gminy w roku budżetowym 2006 oraz wydatki na wieloletnie programy inwestycyjne </t>
  </si>
  <si>
    <t>w latach 2006 - 2008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</si>
  <si>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</si>
  <si>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</si>
  <si>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Dochody ogółem:(A+B+C)</t>
  </si>
  <si>
    <t>Wydatki* na programy i projekty ze środków funduszy strukturalnych i Funduszu Spójności (art. 124 ust. 1 pkt 4a ustawy o finansach publicznych)</t>
  </si>
  <si>
    <t>Priorytet:</t>
  </si>
  <si>
    <t>i 2a u.f.p.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</si>
  <si>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</si>
  <si>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</si>
  <si>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</si>
  <si>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</si>
  <si>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</si>
  <si>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</si>
  <si>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</si>
  <si>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</si>
  <si>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t>010</t>
  </si>
  <si>
    <t>01010</t>
  </si>
  <si>
    <t>750</t>
  </si>
  <si>
    <t>75023</t>
  </si>
  <si>
    <t>600</t>
  </si>
  <si>
    <t>60014</t>
  </si>
  <si>
    <t>Urząd Gminy - Porozumienie z Województwem Warmińsko - Mzurskim</t>
  </si>
  <si>
    <t>Urząd Gminy - Porozumienie ze Starostwem Powiatowym w Olsztynie</t>
  </si>
  <si>
    <t>801</t>
  </si>
  <si>
    <t>80110</t>
  </si>
  <si>
    <t>01036</t>
  </si>
  <si>
    <t>Adaptacja połączona z remontem Centrum Kultury w Bęsi wraz z urządzeniem terenu 2006</t>
  </si>
  <si>
    <t xml:space="preserve">Modernizacja przestrzeni publicznej w Centrum Kolna oraz modernizacja i wyposażenie Ośrodka Kultury 2006 </t>
  </si>
  <si>
    <t xml:space="preserve">Urząd Gminy </t>
  </si>
  <si>
    <t>Urząd Gminy</t>
  </si>
  <si>
    <t>Budowa sieci wodociągowej zasilającej miejscowość Wójtowo 2006 - 2007 (483.000)</t>
  </si>
  <si>
    <t>Budowa Gimnazjum w Kolnie 2005 - 2007 (1.247.195)</t>
  </si>
  <si>
    <t>w art. 3 ust. 1 pkt 2</t>
  </si>
  <si>
    <t>Modernizacja infrastruktury informatycznej w Urzędzie Gminy w Kolnie - 2006</t>
  </si>
  <si>
    <t>1.4</t>
  </si>
  <si>
    <t>1.5</t>
  </si>
  <si>
    <t>1.6</t>
  </si>
  <si>
    <t>ROZWÓJ LOKALNY</t>
  </si>
  <si>
    <t>OBSZARY WIEJSKIE</t>
  </si>
  <si>
    <t>BUDOWA SIECI WODOCIĄGOWEJ ZASILAJĄCEJ MIEJSCOWOŚĆ WYSOKA DĄBROWA I KOLONIE</t>
  </si>
  <si>
    <t>SEKTOROWY PROGRAM OPERACYJNY "REZTRUKTURYZACJA I MODERNIZACJA SEKTORA ŻYWNOŚCIOWEGO ORAZ ROZWÓJ OBSZARÓW WIEJSKICH 2004 - 2006"</t>
  </si>
  <si>
    <t xml:space="preserve">ZRÓWNOWAŻONY ROZWÓJ OBSZARÓW WIEJSKICH </t>
  </si>
  <si>
    <t>ODNOWA WSI ORAZ ZACHOWANIE I OCHRONA DZIEDZICTWA KULTUROWEGO</t>
  </si>
  <si>
    <t>ADAPTACJA POŁĄCZONA Z REMONTEM CENTRUM KULTURY W BĘSI WRAZ Z URZĄDZENIEM TERENU</t>
  </si>
  <si>
    <t>MODERNIZACJA PRZESTRZENI PUBLICZNEJ W CENTRUM KOLNA ORAZ MODERNIZACJA I WYPOSAŻENIE OŚRODKA KULTURY</t>
  </si>
  <si>
    <t>REMONT POŁACZONY Z MODERNIZACJĄ BIBLIOTEKI PUBLICZNEJ GMINY KOLNO Z SIEDZIBĄ W LUTRACH</t>
  </si>
  <si>
    <t>ZINTEGROWANY PROGRAM OPERACYJNY ROZWOJU REGIONALNEGO NA LATA 2004 - 2006</t>
  </si>
  <si>
    <t xml:space="preserve"> Woda pitna (pobór, przechowywanie, uzdatnianie i dystrybucja)</t>
  </si>
  <si>
    <t>Odnowa i rozwój wsi oraz odnowa i kultywowanie dziedzictwa kulturowego na wsi</t>
  </si>
  <si>
    <t>700</t>
  </si>
  <si>
    <t>70005</t>
  </si>
  <si>
    <t>Nabycie nieruchomości</t>
  </si>
  <si>
    <t>Źródła sfinansowania deficytu lub rozdysponowanie nadwyżki budżetowej w 2006 r.</t>
  </si>
  <si>
    <t>Urząd Gminy (nakłady 2005 wydatki niewygasające - 122.000, nakłady 2007 - 867.195)</t>
  </si>
  <si>
    <t>Budowa chodników przy drogach powiatowych w miejscowości Kolno 2006 (50% z kwoty 140.000)</t>
  </si>
  <si>
    <t>Wrota Warmii i Mazur - elektroniczna platforma funkcjonowania adminstracji publicznej oraz świadczenia usług publicznych 2006</t>
  </si>
  <si>
    <t>Wykonanie</t>
  </si>
  <si>
    <t>Wykonanie w 2005 r.</t>
  </si>
  <si>
    <t xml:space="preserve">Urząd Gminy  (nakłady 2005 śr.wł. - 6.732, 2006 poż.na prefinansowanie - 126.676) </t>
  </si>
  <si>
    <t xml:space="preserve">Dokumentacja techniczna wodociągu Tejstymy - Lutry 2006 </t>
  </si>
  <si>
    <t>Budowa sieci wodociągowej zasilającej miejscowość Wysoka Dąbrowa i Kolonie 2004 - 2007 (1.064.111)</t>
  </si>
  <si>
    <t>Urząd Gminy (nakłady 2005 śr. wł. - 56.814, 2006 - 342.552 w tym poż.na prefinansowanie - 256.914, 10% z budż.państ. 34.255, 15% kredyt inwest. 51.383, 2007 - 664.745 w tym poż.na prefinansowanie - 457.094, 10% z budż.państ. 60.946, 15% kredyt inwest. 91.419, pozost.śr. 55.286)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</si>
  <si>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</si>
  <si>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</si>
  <si>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</si>
  <si>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</si>
  <si>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 xml:space="preserve">Urząd Gminy  (nakłady 2006 poż.na prefinansowanie - 123.879) </t>
  </si>
  <si>
    <t xml:space="preserve">Urząd Gminy  (nakłady 2006 poż.na prefinansowanie - 101.813)  </t>
  </si>
  <si>
    <t>Remont połączony z modernizacja Biblioteki Publicznej Gminy Kolno z siedzibą w Lutrach 2005 - 2006 (224.207)</t>
  </si>
  <si>
    <t>1.7</t>
  </si>
  <si>
    <t>REMONT POŁACZONY Z MODERNIZACJĄ I WYPOSAŻENIEM ŚWIETLICY WIEJSKIEJ WE WSI KRUZY, GMINA KOLNO</t>
  </si>
  <si>
    <t>REMONT POŁACZONY Z MODERNIZACJĄ I WYPOSAŻENIEM ŚWIETLICY WIEJSKIEJ WE WSI WYSOKA DĄBROWA, GMINA KOLNO</t>
  </si>
  <si>
    <t>Remont połączony z modernizacją i wyposażeniem Świetlicy Wiejskiej we wsi Kruzy, Gmina Kolno 2006-2007 (232.599)</t>
  </si>
  <si>
    <t>Remont połączony z modernizacją i wyposażenie Świetlicy Wiejskiej we wsi Wysoka Dąbrowa, Gmina Kolno 2006-2007 (234.421)</t>
  </si>
  <si>
    <t xml:space="preserve">Urząd Gminy  (nakłady 2007 śr.wł. - 46.371, poż.na prefinansowanie - 185.478) </t>
  </si>
  <si>
    <t xml:space="preserve">Urząd Gminy  (nakłady 2007 śr.wł. - 46.735, poż.na prefinansowanie - 186.936)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</si>
</sst>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\ _z_ł"/>
    <numFmt numFmtId="170" formatCode="0.0%"/>
  </numFmts>
  <fonts count="2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i/>
      <sz val="10"/>
      <name val="Arial CE"/>
      <family val="0"/>
    </font>
    <font>
      <b/>
      <i/>
      <u val="single"/>
      <sz val="10"/>
      <name val="Arial CE"/>
      <family val="0"/>
    </font>
    <font>
      <b/>
      <sz val="8"/>
      <name val="Arial CE"/>
      <family val="2"/>
    </font>
    <font>
      <b/>
      <sz val="7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0"/>
    </font>
    <font>
      <sz val="7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10" fillId="0" borderId="0" xfId="17" applyFont="1">
      <alignment/>
      <protection/>
    </xf>
    <xf numFmtId="0" fontId="11" fillId="0" borderId="11" xfId="17" applyFont="1" applyBorder="1" applyAlignment="1">
      <alignment horizontal="center" vertical="center"/>
      <protection/>
    </xf>
    <xf numFmtId="0" fontId="10" fillId="0" borderId="11" xfId="17" applyFont="1" applyBorder="1">
      <alignment/>
      <protection/>
    </xf>
    <xf numFmtId="0" fontId="10" fillId="0" borderId="11" xfId="17" applyFont="1" applyBorder="1" applyAlignment="1">
      <alignment horizontal="center"/>
      <protection/>
    </xf>
    <xf numFmtId="0" fontId="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" fontId="0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" fontId="0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" fontId="0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" fontId="0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10" fontId="0" fillId="0" borderId="9" xfId="0" applyNumberFormat="1" applyBorder="1" applyAlignment="1">
      <alignment vertical="center"/>
    </xf>
    <xf numFmtId="169" fontId="1" fillId="0" borderId="2" xfId="0" applyNumberFormat="1" applyFont="1" applyBorder="1" applyAlignment="1">
      <alignment vertical="center"/>
    </xf>
    <xf numFmtId="169" fontId="1" fillId="0" borderId="3" xfId="0" applyNumberFormat="1" applyFont="1" applyBorder="1" applyAlignment="1">
      <alignment vertical="center"/>
    </xf>
    <xf numFmtId="169" fontId="1" fillId="0" borderId="3" xfId="0" applyNumberFormat="1" applyFont="1" applyBorder="1" applyAlignment="1">
      <alignment horizontal="right" vertical="center"/>
    </xf>
    <xf numFmtId="169" fontId="1" fillId="0" borderId="9" xfId="0" applyNumberFormat="1" applyFont="1" applyBorder="1" applyAlignment="1">
      <alignment horizontal="right" vertical="center"/>
    </xf>
    <xf numFmtId="169" fontId="1" fillId="0" borderId="9" xfId="0" applyNumberFormat="1" applyFont="1" applyBorder="1" applyAlignment="1">
      <alignment vertical="center"/>
    </xf>
    <xf numFmtId="169" fontId="1" fillId="0" borderId="5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horizontal="right" vertical="center"/>
    </xf>
    <xf numFmtId="169" fontId="1" fillId="0" borderId="8" xfId="0" applyNumberFormat="1" applyFont="1" applyBorder="1" applyAlignment="1">
      <alignment horizontal="right" vertical="center"/>
    </xf>
    <xf numFmtId="169" fontId="1" fillId="0" borderId="8" xfId="0" applyNumberFormat="1" applyFont="1" applyBorder="1" applyAlignment="1">
      <alignment vertical="center"/>
    </xf>
    <xf numFmtId="169" fontId="1" fillId="0" borderId="6" xfId="0" applyNumberFormat="1" applyFont="1" applyBorder="1" applyAlignment="1">
      <alignment horizontal="right" vertical="center"/>
    </xf>
    <xf numFmtId="169" fontId="1" fillId="0" borderId="7" xfId="0" applyNumberFormat="1" applyFont="1" applyBorder="1" applyAlignment="1">
      <alignment horizontal="right" vertical="center"/>
    </xf>
    <xf numFmtId="169" fontId="0" fillId="0" borderId="2" xfId="0" applyNumberFormat="1" applyBorder="1" applyAlignment="1">
      <alignment vertical="center"/>
    </xf>
    <xf numFmtId="169" fontId="0" fillId="0" borderId="3" xfId="0" applyNumberFormat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0" fontId="0" fillId="0" borderId="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2" xfId="17" applyFont="1" applyBorder="1" applyAlignment="1">
      <alignment horizontal="center"/>
      <protection/>
    </xf>
    <xf numFmtId="0" fontId="10" fillId="0" borderId="13" xfId="17" applyFont="1" applyBorder="1" applyAlignment="1">
      <alignment horizontal="center"/>
      <protection/>
    </xf>
    <xf numFmtId="0" fontId="10" fillId="0" borderId="14" xfId="17" applyFont="1" applyBorder="1" applyAlignment="1">
      <alignment horizontal="center"/>
      <protection/>
    </xf>
    <xf numFmtId="0" fontId="10" fillId="0" borderId="15" xfId="17" applyFont="1" applyBorder="1" applyAlignment="1">
      <alignment horizontal="center"/>
      <protection/>
    </xf>
    <xf numFmtId="0" fontId="10" fillId="0" borderId="16" xfId="17" applyFont="1" applyBorder="1" applyAlignment="1">
      <alignment horizontal="center"/>
      <protection/>
    </xf>
    <xf numFmtId="0" fontId="10" fillId="0" borderId="17" xfId="17" applyFont="1" applyBorder="1" applyAlignment="1">
      <alignment horizontal="center"/>
      <protection/>
    </xf>
    <xf numFmtId="0" fontId="10" fillId="0" borderId="18" xfId="17" applyFont="1" applyBorder="1" applyAlignment="1">
      <alignment horizontal="center"/>
      <protection/>
    </xf>
    <xf numFmtId="0" fontId="10" fillId="0" borderId="19" xfId="17" applyFont="1" applyBorder="1" applyAlignment="1">
      <alignment horizontal="center"/>
      <protection/>
    </xf>
    <xf numFmtId="0" fontId="10" fillId="0" borderId="20" xfId="17" applyFont="1" applyBorder="1" applyAlignment="1">
      <alignment horizontal="center"/>
      <protection/>
    </xf>
    <xf numFmtId="0" fontId="10" fillId="0" borderId="11" xfId="17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0" fillId="0" borderId="18" xfId="17" applyNumberFormat="1" applyFont="1" applyBorder="1" applyAlignment="1">
      <alignment horizontal="center"/>
      <protection/>
    </xf>
    <xf numFmtId="49" fontId="10" fillId="0" borderId="19" xfId="17" applyNumberFormat="1" applyFont="1" applyBorder="1" applyAlignment="1">
      <alignment horizontal="center"/>
      <protection/>
    </xf>
    <xf numFmtId="0" fontId="10" fillId="0" borderId="0" xfId="17" applyFont="1" applyAlignment="1">
      <alignment horizontal="right"/>
      <protection/>
    </xf>
    <xf numFmtId="0" fontId="9" fillId="0" borderId="0" xfId="17" applyFont="1">
      <alignment/>
      <protection/>
    </xf>
    <xf numFmtId="0" fontId="10" fillId="0" borderId="11" xfId="17" applyFont="1" applyBorder="1" applyAlignment="1">
      <alignment horizontal="left"/>
      <protection/>
    </xf>
    <xf numFmtId="0" fontId="15" fillId="0" borderId="11" xfId="17" applyFont="1" applyBorder="1" applyAlignment="1">
      <alignment horizontal="center" vertical="center" wrapText="1"/>
      <protection/>
    </xf>
    <xf numFmtId="3" fontId="5" fillId="2" borderId="1" xfId="0" applyNumberFormat="1" applyFont="1" applyFill="1" applyBorder="1" applyAlignment="1">
      <alignment vertical="center"/>
    </xf>
    <xf numFmtId="168" fontId="5" fillId="2" borderId="1" xfId="0" applyNumberFormat="1" applyFont="1" applyFill="1" applyBorder="1" applyAlignment="1">
      <alignment vertical="center"/>
    </xf>
    <xf numFmtId="0" fontId="9" fillId="2" borderId="11" xfId="17" applyFont="1" applyFill="1" applyBorder="1" applyAlignment="1">
      <alignment horizontal="center"/>
      <protection/>
    </xf>
    <xf numFmtId="0" fontId="9" fillId="2" borderId="11" xfId="17" applyFont="1" applyFill="1" applyBorder="1" applyAlignment="1">
      <alignment wrapText="1"/>
      <protection/>
    </xf>
    <xf numFmtId="0" fontId="9" fillId="2" borderId="11" xfId="17" applyFont="1" applyFill="1" applyBorder="1">
      <alignment/>
      <protection/>
    </xf>
    <xf numFmtId="3" fontId="9" fillId="2" borderId="11" xfId="17" applyNumberFormat="1" applyFont="1" applyFill="1" applyBorder="1">
      <alignment/>
      <protection/>
    </xf>
    <xf numFmtId="3" fontId="10" fillId="0" borderId="11" xfId="17" applyNumberFormat="1" applyFont="1" applyBorder="1">
      <alignment/>
      <protection/>
    </xf>
    <xf numFmtId="3" fontId="10" fillId="0" borderId="11" xfId="17" applyNumberFormat="1" applyFont="1" applyBorder="1" applyAlignment="1">
      <alignment horizontal="right"/>
      <protection/>
    </xf>
    <xf numFmtId="3" fontId="10" fillId="0" borderId="17" xfId="17" applyNumberFormat="1" applyFont="1" applyBorder="1" applyAlignment="1">
      <alignment horizontal="right"/>
      <protection/>
    </xf>
    <xf numFmtId="3" fontId="10" fillId="0" borderId="17" xfId="17" applyNumberFormat="1" applyFont="1" applyBorder="1" applyAlignment="1">
      <alignment horizontal="right"/>
      <protection/>
    </xf>
    <xf numFmtId="3" fontId="10" fillId="0" borderId="18" xfId="17" applyNumberFormat="1" applyFont="1" applyBorder="1" applyAlignment="1">
      <alignment horizontal="right"/>
      <protection/>
    </xf>
    <xf numFmtId="3" fontId="10" fillId="0" borderId="18" xfId="17" applyNumberFormat="1" applyFont="1" applyBorder="1" applyAlignment="1">
      <alignment horizontal="right"/>
      <protection/>
    </xf>
    <xf numFmtId="3" fontId="10" fillId="0" borderId="18" xfId="17" applyNumberFormat="1" applyFont="1" applyBorder="1" applyAlignment="1">
      <alignment horizontal="center"/>
      <protection/>
    </xf>
    <xf numFmtId="3" fontId="10" fillId="0" borderId="19" xfId="17" applyNumberFormat="1" applyFont="1" applyBorder="1" applyAlignment="1">
      <alignment horizontal="center"/>
      <protection/>
    </xf>
    <xf numFmtId="0" fontId="10" fillId="3" borderId="11" xfId="17" applyFont="1" applyFill="1" applyBorder="1">
      <alignment/>
      <protection/>
    </xf>
    <xf numFmtId="49" fontId="9" fillId="0" borderId="18" xfId="17" applyNumberFormat="1" applyFont="1" applyBorder="1" applyAlignment="1">
      <alignment horizontal="center"/>
      <protection/>
    </xf>
    <xf numFmtId="3" fontId="9" fillId="3" borderId="11" xfId="17" applyNumberFormat="1" applyFont="1" applyFill="1" applyBorder="1">
      <alignment/>
      <protection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horizontal="center" vertical="center"/>
    </xf>
    <xf numFmtId="169" fontId="16" fillId="0" borderId="3" xfId="0" applyNumberFormat="1" applyFont="1" applyBorder="1" applyAlignment="1">
      <alignment vertical="center"/>
    </xf>
    <xf numFmtId="169" fontId="16" fillId="0" borderId="3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9" fontId="16" fillId="0" borderId="6" xfId="0" applyNumberFormat="1" applyFont="1" applyBorder="1" applyAlignment="1">
      <alignment vertical="center"/>
    </xf>
    <xf numFmtId="169" fontId="16" fillId="0" borderId="2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0" fontId="16" fillId="0" borderId="9" xfId="0" applyNumberFormat="1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169" fontId="5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9" fontId="5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vertical="center"/>
    </xf>
    <xf numFmtId="169" fontId="3" fillId="0" borderId="4" xfId="0" applyNumberFormat="1" applyFont="1" applyBorder="1" applyAlignment="1">
      <alignment vertical="center"/>
    </xf>
    <xf numFmtId="169" fontId="0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169" fontId="18" fillId="0" borderId="17" xfId="17" applyNumberFormat="1" applyFont="1" applyBorder="1" applyAlignment="1">
      <alignment horizontal="center" wrapText="1"/>
      <protection/>
    </xf>
    <xf numFmtId="1" fontId="18" fillId="0" borderId="17" xfId="17" applyNumberFormat="1" applyFont="1" applyBorder="1" applyAlignment="1">
      <alignment horizontal="center" wrapText="1"/>
      <protection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3" fontId="0" fillId="0" borderId="8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10" fillId="0" borderId="13" xfId="17" applyFont="1" applyBorder="1" applyAlignment="1">
      <alignment horizontal="center"/>
      <protection/>
    </xf>
    <xf numFmtId="0" fontId="10" fillId="0" borderId="15" xfId="1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0" fillId="0" borderId="17" xfId="17" applyFont="1" applyBorder="1" applyAlignment="1">
      <alignment/>
      <protection/>
    </xf>
    <xf numFmtId="0" fontId="5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9" fillId="2" borderId="12" xfId="17" applyFont="1" applyFill="1" applyBorder="1" applyAlignment="1">
      <alignment horizontal="center"/>
      <protection/>
    </xf>
    <xf numFmtId="0" fontId="9" fillId="2" borderId="13" xfId="17" applyFont="1" applyFill="1" applyBorder="1" applyAlignment="1">
      <alignment horizontal="center"/>
      <protection/>
    </xf>
    <xf numFmtId="0" fontId="10" fillId="0" borderId="12" xfId="17" applyFont="1" applyBorder="1" applyAlignment="1">
      <alignment horizontal="center"/>
      <protection/>
    </xf>
    <xf numFmtId="0" fontId="10" fillId="0" borderId="20" xfId="17" applyFont="1" applyBorder="1" applyAlignment="1">
      <alignment horizontal="center"/>
      <protection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19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0" borderId="16" xfId="1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17" xfId="17" applyFont="1" applyBorder="1" applyAlignment="1">
      <alignment horizontal="center" vertical="center"/>
      <protection/>
    </xf>
    <xf numFmtId="0" fontId="10" fillId="0" borderId="18" xfId="17" applyFont="1" applyBorder="1" applyAlignment="1">
      <alignment horizontal="center" vertical="center"/>
      <protection/>
    </xf>
    <xf numFmtId="0" fontId="10" fillId="0" borderId="19" xfId="17" applyFont="1" applyBorder="1" applyAlignment="1">
      <alignment horizontal="center" vertical="center"/>
      <protection/>
    </xf>
    <xf numFmtId="0" fontId="10" fillId="0" borderId="14" xfId="17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17" applyFont="1" applyAlignment="1">
      <alignment horizontal="center"/>
      <protection/>
    </xf>
    <xf numFmtId="0" fontId="15" fillId="0" borderId="11" xfId="17" applyFont="1" applyBorder="1" applyAlignment="1">
      <alignment horizontal="center" vertical="center" wrapText="1"/>
      <protection/>
    </xf>
    <xf numFmtId="49" fontId="9" fillId="0" borderId="17" xfId="17" applyNumberFormat="1" applyFont="1" applyBorder="1" applyAlignment="1">
      <alignment horizontal="center"/>
      <protection/>
    </xf>
    <xf numFmtId="0" fontId="5" fillId="0" borderId="18" xfId="0" applyFont="1" applyBorder="1" applyAlignment="1">
      <alignment/>
    </xf>
    <xf numFmtId="3" fontId="9" fillId="2" borderId="12" xfId="17" applyNumberFormat="1" applyFont="1" applyFill="1" applyBorder="1" applyAlignment="1">
      <alignment horizontal="center"/>
      <protection/>
    </xf>
    <xf numFmtId="3" fontId="9" fillId="2" borderId="13" xfId="17" applyNumberFormat="1" applyFont="1" applyFill="1" applyBorder="1" applyAlignment="1">
      <alignment horizontal="center"/>
      <protection/>
    </xf>
    <xf numFmtId="0" fontId="9" fillId="0" borderId="11" xfId="17" applyFont="1" applyBorder="1" applyAlignment="1">
      <alignment horizontal="center" vertical="center" wrapText="1"/>
      <protection/>
    </xf>
    <xf numFmtId="0" fontId="15" fillId="0" borderId="11" xfId="17" applyFont="1" applyBorder="1" applyAlignment="1">
      <alignment horizontal="center" vertical="center"/>
      <protection/>
    </xf>
    <xf numFmtId="0" fontId="9" fillId="0" borderId="11" xfId="17" applyFont="1" applyBorder="1" applyAlignment="1">
      <alignment horizontal="center" vertical="center"/>
      <protection/>
    </xf>
    <xf numFmtId="0" fontId="10" fillId="0" borderId="11" xfId="17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7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25"/>
  <sheetViews>
    <sheetView tabSelected="1" zoomScale="75" zoomScaleNormal="75" workbookViewId="0" topLeftCell="B1">
      <selection activeCell="L19" sqref="L19"/>
    </sheetView>
  </sheetViews>
  <sheetFormatPr defaultColWidth="9.00390625" defaultRowHeight="12.75"/>
  <cols>
    <col min="1" max="1" width="5.625" style="5" customWidth="1"/>
    <col min="2" max="2" width="6.875" style="5" customWidth="1"/>
    <col min="3" max="3" width="23.625" style="5" customWidth="1"/>
    <col min="4" max="5" width="11.125" style="5" customWidth="1"/>
    <col min="6" max="6" width="11.00390625" style="5" customWidth="1"/>
    <col min="7" max="7" width="10.875" style="5" customWidth="1"/>
    <col min="8" max="8" width="12.25390625" style="5" customWidth="1"/>
    <col min="9" max="9" width="14.75390625" style="5" customWidth="1"/>
    <col min="10" max="10" width="10.625" style="5" customWidth="1"/>
    <col min="11" max="11" width="8.75390625" style="5" customWidth="1"/>
    <col min="12" max="12" width="18.00390625" style="5" customWidth="1"/>
    <col min="13" max="16384" width="9.125" style="5" customWidth="1"/>
  </cols>
  <sheetData>
    <row r="1" spans="1:12" ht="18">
      <c r="A1" s="193" t="s">
        <v>168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.75" customHeight="1">
      <c r="A2" s="193" t="s">
        <v>169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8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ht="13.5" thickBot="1">
      <c r="L4" s="33" t="s">
        <v>84</v>
      </c>
    </row>
    <row r="5" spans="1:12" s="51" customFormat="1" ht="19.5" customHeight="1" thickBot="1">
      <c r="A5" s="50"/>
      <c r="B5" s="7"/>
      <c r="C5" s="7" t="s">
        <v>20</v>
      </c>
      <c r="D5" s="7"/>
      <c r="E5" s="204" t="s">
        <v>22</v>
      </c>
      <c r="F5" s="205"/>
      <c r="G5" s="205"/>
      <c r="H5" s="205"/>
      <c r="I5" s="205"/>
      <c r="J5" s="205"/>
      <c r="K5" s="192"/>
      <c r="L5" s="7" t="s">
        <v>88</v>
      </c>
    </row>
    <row r="6" spans="1:12" s="51" customFormat="1" ht="19.5" customHeight="1" thickBot="1">
      <c r="A6" s="52" t="s">
        <v>4</v>
      </c>
      <c r="B6" s="8" t="s">
        <v>72</v>
      </c>
      <c r="C6" s="8" t="s">
        <v>9</v>
      </c>
      <c r="D6" s="8" t="s">
        <v>75</v>
      </c>
      <c r="E6" s="8" t="s">
        <v>23</v>
      </c>
      <c r="F6" s="194" t="s">
        <v>24</v>
      </c>
      <c r="G6" s="195"/>
      <c r="H6" s="195"/>
      <c r="I6" s="196"/>
      <c r="J6" s="52"/>
      <c r="K6" s="52"/>
      <c r="L6" s="8" t="s">
        <v>28</v>
      </c>
    </row>
    <row r="7" spans="1:12" s="51" customFormat="1" ht="19.5" customHeight="1">
      <c r="A7" s="52"/>
      <c r="B7" s="8"/>
      <c r="C7" s="8" t="s">
        <v>21</v>
      </c>
      <c r="D7" s="8" t="s">
        <v>76</v>
      </c>
      <c r="E7" s="8" t="s">
        <v>78</v>
      </c>
      <c r="F7" s="7" t="s">
        <v>27</v>
      </c>
      <c r="G7" s="7" t="s">
        <v>25</v>
      </c>
      <c r="H7" s="7" t="s">
        <v>27</v>
      </c>
      <c r="I7" s="69" t="s">
        <v>96</v>
      </c>
      <c r="J7" s="8" t="s">
        <v>92</v>
      </c>
      <c r="K7" s="8" t="s">
        <v>95</v>
      </c>
      <c r="L7" s="8" t="s">
        <v>29</v>
      </c>
    </row>
    <row r="8" spans="1:12" s="51" customFormat="1" ht="19.5" customHeight="1">
      <c r="A8" s="52"/>
      <c r="B8" s="8"/>
      <c r="C8" s="8" t="s">
        <v>73</v>
      </c>
      <c r="D8" s="8" t="s">
        <v>77</v>
      </c>
      <c r="E8" s="8">
        <v>2006</v>
      </c>
      <c r="F8" s="8" t="s">
        <v>8</v>
      </c>
      <c r="G8" s="8" t="s">
        <v>26</v>
      </c>
      <c r="H8" s="8" t="s">
        <v>79</v>
      </c>
      <c r="I8" s="70" t="s">
        <v>201</v>
      </c>
      <c r="J8" s="8"/>
      <c r="K8" s="8"/>
      <c r="L8" s="8" t="s">
        <v>87</v>
      </c>
    </row>
    <row r="9" spans="1:12" s="51" customFormat="1" ht="19.5" customHeight="1" thickBot="1">
      <c r="A9" s="52"/>
      <c r="B9" s="8"/>
      <c r="C9" s="8" t="s">
        <v>74</v>
      </c>
      <c r="D9" s="8"/>
      <c r="E9" s="8" t="s">
        <v>97</v>
      </c>
      <c r="F9" s="8"/>
      <c r="G9" s="8"/>
      <c r="H9" s="8" t="s">
        <v>86</v>
      </c>
      <c r="I9" s="70" t="s">
        <v>175</v>
      </c>
      <c r="J9" s="8"/>
      <c r="K9" s="8"/>
      <c r="L9" s="8" t="s">
        <v>80</v>
      </c>
    </row>
    <row r="10" spans="1:12" ht="7.5" customHeight="1" thickBo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44.75" customHeight="1">
      <c r="A11" s="56" t="s">
        <v>184</v>
      </c>
      <c r="B11" s="56" t="s">
        <v>185</v>
      </c>
      <c r="C11" s="32" t="s">
        <v>229</v>
      </c>
      <c r="D11" s="75">
        <f>SUM(J11+E11)</f>
        <v>1007297</v>
      </c>
      <c r="E11" s="182">
        <f aca="true" t="shared" si="0" ref="E11:E16">SUM(F11:I11)</f>
        <v>342552</v>
      </c>
      <c r="F11" s="76" t="s">
        <v>91</v>
      </c>
      <c r="G11" s="75">
        <v>308297</v>
      </c>
      <c r="H11" s="75">
        <v>34255</v>
      </c>
      <c r="I11" s="76" t="s">
        <v>91</v>
      </c>
      <c r="J11" s="76">
        <v>664745</v>
      </c>
      <c r="K11" s="55" t="s">
        <v>91</v>
      </c>
      <c r="L11" s="53" t="s">
        <v>230</v>
      </c>
    </row>
    <row r="12" spans="1:12" ht="72.75" customHeight="1">
      <c r="A12" s="49"/>
      <c r="B12" s="49"/>
      <c r="C12" s="66" t="s">
        <v>199</v>
      </c>
      <c r="D12" s="79">
        <f>SUM(J12+E12)</f>
        <v>483000</v>
      </c>
      <c r="E12" s="184">
        <f t="shared" si="0"/>
        <v>33000</v>
      </c>
      <c r="F12" s="79">
        <v>33000</v>
      </c>
      <c r="G12" s="80" t="s">
        <v>91</v>
      </c>
      <c r="H12" s="80" t="s">
        <v>91</v>
      </c>
      <c r="I12" s="80" t="s">
        <v>91</v>
      </c>
      <c r="J12" s="79">
        <v>450000</v>
      </c>
      <c r="K12" s="67" t="s">
        <v>91</v>
      </c>
      <c r="L12" s="68" t="s">
        <v>198</v>
      </c>
    </row>
    <row r="13" spans="1:12" ht="48.75" customHeight="1">
      <c r="A13" s="49"/>
      <c r="B13" s="49"/>
      <c r="C13" s="66" t="s">
        <v>228</v>
      </c>
      <c r="D13" s="77">
        <f>SUM(E13)</f>
        <v>15860</v>
      </c>
      <c r="E13" s="184">
        <f t="shared" si="0"/>
        <v>15860</v>
      </c>
      <c r="F13" s="79">
        <v>5860</v>
      </c>
      <c r="G13" s="80" t="s">
        <v>91</v>
      </c>
      <c r="H13" s="80">
        <v>10000</v>
      </c>
      <c r="I13" s="80" t="s">
        <v>91</v>
      </c>
      <c r="J13" s="80" t="s">
        <v>91</v>
      </c>
      <c r="K13" s="67" t="s">
        <v>91</v>
      </c>
      <c r="L13" s="68" t="s">
        <v>198</v>
      </c>
    </row>
    <row r="14" spans="1:12" ht="66.75" customHeight="1">
      <c r="A14" s="49"/>
      <c r="B14" s="57" t="s">
        <v>194</v>
      </c>
      <c r="C14" s="41" t="s">
        <v>195</v>
      </c>
      <c r="D14" s="77">
        <f>SUM(E14)</f>
        <v>188915</v>
      </c>
      <c r="E14" s="184">
        <f t="shared" si="0"/>
        <v>188915</v>
      </c>
      <c r="F14" s="78" t="s">
        <v>91</v>
      </c>
      <c r="G14" s="77">
        <v>188915</v>
      </c>
      <c r="H14" s="78" t="s">
        <v>91</v>
      </c>
      <c r="I14" s="78" t="s">
        <v>91</v>
      </c>
      <c r="J14" s="78" t="s">
        <v>91</v>
      </c>
      <c r="K14" s="54" t="s">
        <v>91</v>
      </c>
      <c r="L14" s="53" t="s">
        <v>235</v>
      </c>
    </row>
    <row r="15" spans="1:12" ht="63.75">
      <c r="A15" s="49"/>
      <c r="B15" s="49"/>
      <c r="C15" s="41" t="s">
        <v>196</v>
      </c>
      <c r="D15" s="77">
        <f>SUM(E15)</f>
        <v>155285</v>
      </c>
      <c r="E15" s="184">
        <f t="shared" si="0"/>
        <v>155285</v>
      </c>
      <c r="F15" s="78" t="s">
        <v>91</v>
      </c>
      <c r="G15" s="77">
        <v>155285</v>
      </c>
      <c r="H15" s="78" t="s">
        <v>91</v>
      </c>
      <c r="I15" s="78" t="s">
        <v>91</v>
      </c>
      <c r="J15" s="78" t="s">
        <v>91</v>
      </c>
      <c r="K15" s="54" t="s">
        <v>91</v>
      </c>
      <c r="L15" s="53" t="s">
        <v>236</v>
      </c>
    </row>
    <row r="16" spans="1:12" ht="63.75">
      <c r="A16" s="49"/>
      <c r="B16" s="49"/>
      <c r="C16" s="41" t="s">
        <v>237</v>
      </c>
      <c r="D16" s="77">
        <f>SUM(E16)</f>
        <v>217475</v>
      </c>
      <c r="E16" s="184">
        <f t="shared" si="0"/>
        <v>217475</v>
      </c>
      <c r="F16" s="78">
        <v>24294</v>
      </c>
      <c r="G16" s="77">
        <v>193181</v>
      </c>
      <c r="H16" s="78" t="s">
        <v>91</v>
      </c>
      <c r="I16" s="78" t="s">
        <v>91</v>
      </c>
      <c r="J16" s="78" t="s">
        <v>91</v>
      </c>
      <c r="K16" s="54" t="s">
        <v>91</v>
      </c>
      <c r="L16" s="53" t="s">
        <v>227</v>
      </c>
    </row>
    <row r="17" spans="1:12" ht="84.75" customHeight="1">
      <c r="A17" s="49"/>
      <c r="B17" s="49"/>
      <c r="C17" s="41" t="s">
        <v>241</v>
      </c>
      <c r="D17" s="77">
        <f>SUM(J17+E17)</f>
        <v>232599</v>
      </c>
      <c r="E17" s="184">
        <f aca="true" t="shared" si="1" ref="E17:E23">SUM(F17:I17)</f>
        <v>750</v>
      </c>
      <c r="F17" s="78">
        <v>750</v>
      </c>
      <c r="G17" s="78" t="s">
        <v>91</v>
      </c>
      <c r="H17" s="78" t="s">
        <v>91</v>
      </c>
      <c r="I17" s="78" t="s">
        <v>91</v>
      </c>
      <c r="J17" s="78">
        <v>231849</v>
      </c>
      <c r="K17" s="54" t="s">
        <v>91</v>
      </c>
      <c r="L17" s="53" t="s">
        <v>243</v>
      </c>
    </row>
    <row r="18" spans="1:12" ht="82.5" customHeight="1" thickBot="1">
      <c r="A18" s="58"/>
      <c r="B18" s="58"/>
      <c r="C18" s="41" t="s">
        <v>242</v>
      </c>
      <c r="D18" s="81">
        <f>SUM(J18+E18)</f>
        <v>234421</v>
      </c>
      <c r="E18" s="184">
        <f t="shared" si="1"/>
        <v>750</v>
      </c>
      <c r="F18" s="78">
        <v>750</v>
      </c>
      <c r="G18" s="78" t="s">
        <v>91</v>
      </c>
      <c r="H18" s="78" t="s">
        <v>91</v>
      </c>
      <c r="I18" s="78" t="s">
        <v>91</v>
      </c>
      <c r="J18" s="78">
        <v>233671</v>
      </c>
      <c r="K18" s="60" t="s">
        <v>91</v>
      </c>
      <c r="L18" s="53" t="s">
        <v>244</v>
      </c>
    </row>
    <row r="19" spans="1:12" ht="57" thickBot="1">
      <c r="A19" s="62" t="s">
        <v>188</v>
      </c>
      <c r="B19" s="62" t="s">
        <v>189</v>
      </c>
      <c r="C19" s="63" t="s">
        <v>223</v>
      </c>
      <c r="D19" s="83">
        <f>SUM(E19)</f>
        <v>70000</v>
      </c>
      <c r="E19" s="87">
        <f t="shared" si="1"/>
        <v>70000</v>
      </c>
      <c r="F19" s="83">
        <v>70000</v>
      </c>
      <c r="G19" s="84" t="s">
        <v>91</v>
      </c>
      <c r="H19" s="84" t="s">
        <v>91</v>
      </c>
      <c r="I19" s="84" t="s">
        <v>91</v>
      </c>
      <c r="J19" s="84" t="s">
        <v>91</v>
      </c>
      <c r="K19" s="64" t="s">
        <v>91</v>
      </c>
      <c r="L19" s="65" t="s">
        <v>191</v>
      </c>
    </row>
    <row r="20" spans="1:12" ht="19.5" customHeight="1" thickBot="1">
      <c r="A20" s="56" t="s">
        <v>218</v>
      </c>
      <c r="B20" s="56" t="s">
        <v>219</v>
      </c>
      <c r="C20" s="71" t="s">
        <v>220</v>
      </c>
      <c r="D20" s="85">
        <f>SUM(E20)</f>
        <v>102000</v>
      </c>
      <c r="E20" s="87">
        <f t="shared" si="1"/>
        <v>102000</v>
      </c>
      <c r="F20" s="85">
        <v>102000</v>
      </c>
      <c r="G20" s="86" t="s">
        <v>91</v>
      </c>
      <c r="H20" s="86" t="s">
        <v>91</v>
      </c>
      <c r="I20" s="86" t="s">
        <v>91</v>
      </c>
      <c r="J20" s="86" t="s">
        <v>91</v>
      </c>
      <c r="K20" s="72" t="s">
        <v>91</v>
      </c>
      <c r="L20" s="73" t="s">
        <v>197</v>
      </c>
    </row>
    <row r="21" spans="1:12" ht="76.5">
      <c r="A21" s="56" t="s">
        <v>186</v>
      </c>
      <c r="B21" s="56" t="s">
        <v>187</v>
      </c>
      <c r="C21" s="71" t="s">
        <v>224</v>
      </c>
      <c r="D21" s="85">
        <f>SUM(E21)</f>
        <v>13000</v>
      </c>
      <c r="E21" s="182">
        <f t="shared" si="1"/>
        <v>13000</v>
      </c>
      <c r="F21" s="85">
        <v>13000</v>
      </c>
      <c r="G21" s="86" t="s">
        <v>91</v>
      </c>
      <c r="H21" s="86" t="s">
        <v>91</v>
      </c>
      <c r="I21" s="86" t="s">
        <v>91</v>
      </c>
      <c r="J21" s="86" t="s">
        <v>91</v>
      </c>
      <c r="K21" s="72" t="s">
        <v>91</v>
      </c>
      <c r="L21" s="73" t="s">
        <v>190</v>
      </c>
    </row>
    <row r="22" spans="1:12" ht="66" customHeight="1" thickBot="1">
      <c r="A22" s="58"/>
      <c r="B22" s="58"/>
      <c r="C22" s="59" t="s">
        <v>202</v>
      </c>
      <c r="D22" s="81">
        <f>SUM(E22)</f>
        <v>6000</v>
      </c>
      <c r="E22" s="183">
        <f t="shared" si="1"/>
        <v>6000</v>
      </c>
      <c r="F22" s="82">
        <v>6000</v>
      </c>
      <c r="G22" s="82" t="s">
        <v>91</v>
      </c>
      <c r="H22" s="82" t="s">
        <v>91</v>
      </c>
      <c r="I22" s="82" t="s">
        <v>91</v>
      </c>
      <c r="J22" s="82" t="s">
        <v>91</v>
      </c>
      <c r="K22" s="60" t="s">
        <v>91</v>
      </c>
      <c r="L22" s="61" t="s">
        <v>197</v>
      </c>
    </row>
    <row r="23" spans="1:12" ht="50.25" customHeight="1" thickBot="1">
      <c r="A23" s="62" t="s">
        <v>192</v>
      </c>
      <c r="B23" s="62" t="s">
        <v>193</v>
      </c>
      <c r="C23" s="63" t="s">
        <v>200</v>
      </c>
      <c r="D23" s="83">
        <f>SUM(J23+E23)</f>
        <v>1125195</v>
      </c>
      <c r="E23" s="87">
        <f t="shared" si="1"/>
        <v>258000</v>
      </c>
      <c r="F23" s="84">
        <v>258000</v>
      </c>
      <c r="G23" s="84" t="s">
        <v>91</v>
      </c>
      <c r="H23" s="84" t="s">
        <v>91</v>
      </c>
      <c r="I23" s="84" t="s">
        <v>91</v>
      </c>
      <c r="J23" s="83">
        <v>867195</v>
      </c>
      <c r="K23" s="64" t="s">
        <v>91</v>
      </c>
      <c r="L23" s="65" t="s">
        <v>222</v>
      </c>
    </row>
    <row r="24" spans="1:12" ht="22.5" customHeight="1">
      <c r="A24" s="181" t="s">
        <v>89</v>
      </c>
      <c r="B24" s="179"/>
      <c r="C24" s="180"/>
      <c r="D24" s="130">
        <f aca="true" t="shared" si="2" ref="D24:K24">SUM(D11:D23)</f>
        <v>3851047</v>
      </c>
      <c r="E24" s="130">
        <f t="shared" si="2"/>
        <v>1403587</v>
      </c>
      <c r="F24" s="130">
        <f t="shared" si="2"/>
        <v>513654</v>
      </c>
      <c r="G24" s="130">
        <f t="shared" si="2"/>
        <v>845678</v>
      </c>
      <c r="H24" s="130">
        <f t="shared" si="2"/>
        <v>44255</v>
      </c>
      <c r="I24" s="130">
        <f t="shared" si="2"/>
        <v>0</v>
      </c>
      <c r="J24" s="130">
        <f t="shared" si="2"/>
        <v>2447460</v>
      </c>
      <c r="K24" s="131">
        <f t="shared" si="2"/>
        <v>0</v>
      </c>
      <c r="L24" s="50"/>
    </row>
    <row r="25" spans="1:12" ht="26.25" customHeight="1" thickBot="1">
      <c r="A25" s="201" t="s">
        <v>176</v>
      </c>
      <c r="B25" s="202"/>
      <c r="C25" s="203"/>
      <c r="D25" s="88">
        <f>SUM(D11+D12+D17+D18+D23)</f>
        <v>3082512</v>
      </c>
      <c r="E25" s="88">
        <f>SUM(E11+E12+E17+E18+E23)</f>
        <v>635052</v>
      </c>
      <c r="F25" s="88">
        <f>SUM(F12+F17+F18+F23)</f>
        <v>292500</v>
      </c>
      <c r="G25" s="88">
        <f>SUM(G11)</f>
        <v>308297</v>
      </c>
      <c r="H25" s="89">
        <f>SUM(H11)</f>
        <v>34255</v>
      </c>
      <c r="I25" s="89" t="s">
        <v>91</v>
      </c>
      <c r="J25" s="88">
        <f>SUM(J11+J12+J17+J18+J23)</f>
        <v>2447460</v>
      </c>
      <c r="K25" s="74" t="s">
        <v>91</v>
      </c>
      <c r="L25" s="48" t="s">
        <v>177</v>
      </c>
    </row>
  </sheetData>
  <mergeCells count="5">
    <mergeCell ref="A25:C25"/>
    <mergeCell ref="E5:K5"/>
    <mergeCell ref="A1:L1"/>
    <mergeCell ref="F6:I6"/>
    <mergeCell ref="A2:L2"/>
  </mergeCells>
  <printOptions horizontalCentered="1" verticalCentered="1"/>
  <pageMargins left="0.1968503937007874" right="0.3937007874015748" top="0.5905511811023623" bottom="0.3937007874015748" header="0.31496062992125984" footer="0.5118110236220472"/>
  <pageSetup horizontalDpi="300" verticalDpi="300" orientation="landscape" paperSize="9" scale="95" r:id="rId1"/>
  <headerFooter alignWithMargins="0">
    <oddHeader>&amp;R&amp;"Arial CE,Kursywa"&amp;8Załącznik Nr 3 do Uchwały 
Nr XXXVIIII237/2006 Rady Gminy
w Kolnie z dnia 28.07.2006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79"/>
  <sheetViews>
    <sheetView zoomScale="125" zoomScaleNormal="125" workbookViewId="0" topLeftCell="B1">
      <selection activeCell="C3" sqref="C3:C8"/>
    </sheetView>
  </sheetViews>
  <sheetFormatPr defaultColWidth="9.00390625" defaultRowHeight="12.75"/>
  <cols>
    <col min="1" max="1" width="3.625" style="35" bestFit="1" customWidth="1"/>
    <col min="2" max="2" width="19.75390625" style="35" bestFit="1" customWidth="1"/>
    <col min="3" max="3" width="11.125" style="35" customWidth="1"/>
    <col min="4" max="4" width="9.375" style="35" customWidth="1"/>
    <col min="5" max="5" width="10.25390625" style="35" customWidth="1"/>
    <col min="6" max="6" width="8.375" style="35" customWidth="1"/>
    <col min="7" max="7" width="7.625" style="35" customWidth="1"/>
    <col min="8" max="8" width="7.25390625" style="35" customWidth="1"/>
    <col min="9" max="9" width="8.75390625" style="35" customWidth="1"/>
    <col min="10" max="10" width="6.875" style="35" customWidth="1"/>
    <col min="11" max="11" width="7.00390625" style="35" bestFit="1" customWidth="1"/>
    <col min="12" max="12" width="8.875" style="35" bestFit="1" customWidth="1"/>
    <col min="13" max="13" width="8.125" style="35" customWidth="1"/>
    <col min="14" max="14" width="12.375" style="35" customWidth="1"/>
    <col min="15" max="15" width="7.125" style="35" customWidth="1"/>
    <col min="16" max="16" width="7.00390625" style="35" bestFit="1" customWidth="1"/>
    <col min="17" max="17" width="7.75390625" style="35" bestFit="1" customWidth="1"/>
    <col min="18" max="16384" width="10.25390625" style="35" customWidth="1"/>
  </cols>
  <sheetData>
    <row r="1" spans="1:17" ht="11.25">
      <c r="A1" s="227" t="s">
        <v>173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ht="15.75" customHeight="1"/>
    <row r="3" spans="1:17" ht="11.25">
      <c r="A3" s="235" t="s">
        <v>13</v>
      </c>
      <c r="B3" s="235" t="s">
        <v>98</v>
      </c>
      <c r="C3" s="233" t="s">
        <v>99</v>
      </c>
      <c r="D3" s="233" t="s">
        <v>100</v>
      </c>
      <c r="E3" s="233" t="s">
        <v>101</v>
      </c>
      <c r="F3" s="234" t="s">
        <v>7</v>
      </c>
      <c r="G3" s="234"/>
      <c r="H3" s="234" t="s">
        <v>46</v>
      </c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1.25">
      <c r="A4" s="235"/>
      <c r="B4" s="235"/>
      <c r="C4" s="233"/>
      <c r="D4" s="233"/>
      <c r="E4" s="233"/>
      <c r="F4" s="228" t="s">
        <v>102</v>
      </c>
      <c r="G4" s="228" t="s">
        <v>103</v>
      </c>
      <c r="H4" s="234" t="s">
        <v>85</v>
      </c>
      <c r="I4" s="234"/>
      <c r="J4" s="234"/>
      <c r="K4" s="234"/>
      <c r="L4" s="234"/>
      <c r="M4" s="234"/>
      <c r="N4" s="234"/>
      <c r="O4" s="234"/>
      <c r="P4" s="234"/>
      <c r="Q4" s="234"/>
    </row>
    <row r="5" spans="1:17" ht="11.25">
      <c r="A5" s="235"/>
      <c r="B5" s="235"/>
      <c r="C5" s="233"/>
      <c r="D5" s="233"/>
      <c r="E5" s="233"/>
      <c r="F5" s="228"/>
      <c r="G5" s="228"/>
      <c r="H5" s="228" t="s">
        <v>104</v>
      </c>
      <c r="I5" s="234" t="s">
        <v>105</v>
      </c>
      <c r="J5" s="234"/>
      <c r="K5" s="234"/>
      <c r="L5" s="234"/>
      <c r="M5" s="234"/>
      <c r="N5" s="234"/>
      <c r="O5" s="234"/>
      <c r="P5" s="234"/>
      <c r="Q5" s="234"/>
    </row>
    <row r="6" spans="1:17" ht="14.25" customHeight="1">
      <c r="A6" s="235"/>
      <c r="B6" s="235"/>
      <c r="C6" s="233"/>
      <c r="D6" s="233"/>
      <c r="E6" s="233"/>
      <c r="F6" s="228"/>
      <c r="G6" s="228"/>
      <c r="H6" s="228"/>
      <c r="I6" s="234" t="s">
        <v>106</v>
      </c>
      <c r="J6" s="234"/>
      <c r="K6" s="234"/>
      <c r="L6" s="234"/>
      <c r="M6" s="234" t="s">
        <v>103</v>
      </c>
      <c r="N6" s="234"/>
      <c r="O6" s="234"/>
      <c r="P6" s="234"/>
      <c r="Q6" s="234"/>
    </row>
    <row r="7" spans="1:17" ht="11.25">
      <c r="A7" s="235"/>
      <c r="B7" s="235"/>
      <c r="C7" s="233"/>
      <c r="D7" s="233"/>
      <c r="E7" s="233"/>
      <c r="F7" s="228"/>
      <c r="G7" s="228"/>
      <c r="H7" s="228"/>
      <c r="I7" s="228" t="s">
        <v>107</v>
      </c>
      <c r="J7" s="234" t="s">
        <v>108</v>
      </c>
      <c r="K7" s="234"/>
      <c r="L7" s="234"/>
      <c r="M7" s="228" t="s">
        <v>109</v>
      </c>
      <c r="N7" s="228" t="s">
        <v>108</v>
      </c>
      <c r="O7" s="228"/>
      <c r="P7" s="228"/>
      <c r="Q7" s="228"/>
    </row>
    <row r="8" spans="1:17" ht="48" customHeight="1">
      <c r="A8" s="235"/>
      <c r="B8" s="235"/>
      <c r="C8" s="233"/>
      <c r="D8" s="233"/>
      <c r="E8" s="233"/>
      <c r="F8" s="228"/>
      <c r="G8" s="228"/>
      <c r="H8" s="228"/>
      <c r="I8" s="228"/>
      <c r="J8" s="129" t="s">
        <v>110</v>
      </c>
      <c r="K8" s="129" t="s">
        <v>111</v>
      </c>
      <c r="L8" s="129" t="s">
        <v>112</v>
      </c>
      <c r="M8" s="228"/>
      <c r="N8" s="129" t="s">
        <v>113</v>
      </c>
      <c r="O8" s="129" t="s">
        <v>110</v>
      </c>
      <c r="P8" s="129" t="s">
        <v>111</v>
      </c>
      <c r="Q8" s="129" t="s">
        <v>114</v>
      </c>
    </row>
    <row r="9" spans="1:17" ht="11.2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Q9" s="36">
        <v>17</v>
      </c>
    </row>
    <row r="10" spans="1:17" s="127" customFormat="1" ht="22.5">
      <c r="A10" s="132">
        <v>1</v>
      </c>
      <c r="B10" s="133" t="s">
        <v>115</v>
      </c>
      <c r="C10" s="231" t="s">
        <v>91</v>
      </c>
      <c r="D10" s="232"/>
      <c r="E10" s="135">
        <f aca="true" t="shared" si="0" ref="E10:Q10">SUM(E15+E24+E33+E42+E51+E60)</f>
        <v>2099538</v>
      </c>
      <c r="F10" s="135">
        <f t="shared" si="0"/>
        <v>612524</v>
      </c>
      <c r="G10" s="135">
        <f t="shared" si="0"/>
        <v>1487014</v>
      </c>
      <c r="H10" s="135">
        <f t="shared" si="0"/>
        <v>2052514</v>
      </c>
      <c r="I10" s="135">
        <f t="shared" si="0"/>
        <v>612524</v>
      </c>
      <c r="J10" s="135">
        <f t="shared" si="0"/>
        <v>327815</v>
      </c>
      <c r="K10" s="135">
        <f t="shared" si="0"/>
        <v>0</v>
      </c>
      <c r="L10" s="135">
        <f t="shared" si="0"/>
        <v>284708</v>
      </c>
      <c r="M10" s="135">
        <f t="shared" si="0"/>
        <v>1487014</v>
      </c>
      <c r="N10" s="135">
        <f t="shared" si="0"/>
        <v>1438790</v>
      </c>
      <c r="O10" s="135">
        <f t="shared" si="0"/>
        <v>0</v>
      </c>
      <c r="P10" s="135">
        <f t="shared" si="0"/>
        <v>0</v>
      </c>
      <c r="Q10" s="135">
        <f t="shared" si="0"/>
        <v>48224</v>
      </c>
    </row>
    <row r="11" spans="1:17" ht="12.75">
      <c r="A11" s="236" t="s">
        <v>116</v>
      </c>
      <c r="B11" s="37" t="s">
        <v>117</v>
      </c>
      <c r="C11" s="224" t="s">
        <v>215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6"/>
    </row>
    <row r="12" spans="1:17" ht="12.75">
      <c r="A12" s="236"/>
      <c r="B12" s="37" t="s">
        <v>174</v>
      </c>
      <c r="C12" s="188" t="s">
        <v>206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1:17" ht="12.75">
      <c r="A13" s="236"/>
      <c r="B13" s="37" t="s">
        <v>118</v>
      </c>
      <c r="C13" s="188" t="s">
        <v>207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</row>
    <row r="14" spans="1:17" ht="12.75">
      <c r="A14" s="236"/>
      <c r="B14" s="37" t="s">
        <v>119</v>
      </c>
      <c r="C14" s="218" t="s">
        <v>208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20"/>
    </row>
    <row r="15" spans="1:17" ht="11.25">
      <c r="A15" s="236"/>
      <c r="B15" s="144" t="s">
        <v>120</v>
      </c>
      <c r="C15" s="177">
        <v>344</v>
      </c>
      <c r="D15" s="229" t="s">
        <v>184</v>
      </c>
      <c r="E15" s="146">
        <f aca="true" t="shared" si="1" ref="E15:Q15">SUM(E16:E19)</f>
        <v>1064111</v>
      </c>
      <c r="F15" s="146">
        <f t="shared" si="1"/>
        <v>307493</v>
      </c>
      <c r="G15" s="146">
        <f t="shared" si="1"/>
        <v>756618</v>
      </c>
      <c r="H15" s="146">
        <f t="shared" si="1"/>
        <v>1021501</v>
      </c>
      <c r="I15" s="146">
        <f t="shared" si="1"/>
        <v>307493</v>
      </c>
      <c r="J15" s="146">
        <f t="shared" si="1"/>
        <v>142802</v>
      </c>
      <c r="K15" s="146">
        <f t="shared" si="1"/>
        <v>0</v>
      </c>
      <c r="L15" s="146">
        <f t="shared" si="1"/>
        <v>164690</v>
      </c>
      <c r="M15" s="146">
        <f t="shared" si="1"/>
        <v>756618</v>
      </c>
      <c r="N15" s="146">
        <f t="shared" si="1"/>
        <v>714008</v>
      </c>
      <c r="O15" s="146">
        <f t="shared" si="1"/>
        <v>0</v>
      </c>
      <c r="P15" s="146">
        <f t="shared" si="1"/>
        <v>0</v>
      </c>
      <c r="Q15" s="146">
        <f t="shared" si="1"/>
        <v>42610</v>
      </c>
    </row>
    <row r="16" spans="1:17" s="126" customFormat="1" ht="12.75" customHeight="1">
      <c r="A16" s="236"/>
      <c r="B16" s="128" t="s">
        <v>121</v>
      </c>
      <c r="C16" s="215" t="s">
        <v>216</v>
      </c>
      <c r="D16" s="230"/>
      <c r="E16" s="137">
        <f>SUM(F16:G16)</f>
        <v>56814</v>
      </c>
      <c r="F16" s="137">
        <f>SUM(I16)</f>
        <v>14204</v>
      </c>
      <c r="G16" s="137">
        <f>SUM(M16)</f>
        <v>42610</v>
      </c>
      <c r="H16" s="138">
        <f>SUM(I16)</f>
        <v>14204</v>
      </c>
      <c r="I16" s="138">
        <v>14204</v>
      </c>
      <c r="J16" s="138" t="s">
        <v>91</v>
      </c>
      <c r="K16" s="138" t="s">
        <v>91</v>
      </c>
      <c r="L16" s="138">
        <v>14203</v>
      </c>
      <c r="M16" s="138">
        <f>SUM(Q16)</f>
        <v>42610</v>
      </c>
      <c r="N16" s="138" t="s">
        <v>91</v>
      </c>
      <c r="O16" s="138" t="s">
        <v>91</v>
      </c>
      <c r="P16" s="138" t="s">
        <v>91</v>
      </c>
      <c r="Q16" s="139">
        <v>42610</v>
      </c>
    </row>
    <row r="17" spans="1:17" ht="12.75" customHeight="1">
      <c r="A17" s="236"/>
      <c r="B17" s="37" t="s">
        <v>85</v>
      </c>
      <c r="C17" s="216"/>
      <c r="D17" s="145" t="s">
        <v>185</v>
      </c>
      <c r="E17" s="137">
        <f>SUM(F17:G17)</f>
        <v>342552</v>
      </c>
      <c r="F17" s="137">
        <f>SUM(I17)</f>
        <v>85638</v>
      </c>
      <c r="G17" s="137">
        <f>SUM(M17)</f>
        <v>256914</v>
      </c>
      <c r="H17" s="140">
        <f>SUM(M17+I17)</f>
        <v>342552</v>
      </c>
      <c r="I17" s="140">
        <f>SUM(J17:L17)</f>
        <v>85638</v>
      </c>
      <c r="J17" s="140">
        <v>51383</v>
      </c>
      <c r="K17" s="140" t="s">
        <v>91</v>
      </c>
      <c r="L17" s="140">
        <v>34255</v>
      </c>
      <c r="M17" s="140">
        <f>SUM(N17:Q17)</f>
        <v>256914</v>
      </c>
      <c r="N17" s="140">
        <v>256914</v>
      </c>
      <c r="O17" s="140" t="s">
        <v>91</v>
      </c>
      <c r="P17" s="140" t="s">
        <v>91</v>
      </c>
      <c r="Q17" s="141" t="s">
        <v>91</v>
      </c>
    </row>
    <row r="18" spans="1:17" ht="12.75" customHeight="1">
      <c r="A18" s="236"/>
      <c r="B18" s="37" t="s">
        <v>92</v>
      </c>
      <c r="C18" s="216"/>
      <c r="D18" s="124"/>
      <c r="E18" s="137">
        <f>SUM(F18:G18)</f>
        <v>664745</v>
      </c>
      <c r="F18" s="137">
        <f>SUM(I18)</f>
        <v>207651</v>
      </c>
      <c r="G18" s="137">
        <f>SUM(M18)</f>
        <v>457094</v>
      </c>
      <c r="H18" s="140">
        <f>SUM(M18+I18)</f>
        <v>664745</v>
      </c>
      <c r="I18" s="140">
        <f>SUM(J18:L18)</f>
        <v>207651</v>
      </c>
      <c r="J18" s="141">
        <v>91419</v>
      </c>
      <c r="K18" s="140" t="s">
        <v>91</v>
      </c>
      <c r="L18" s="141">
        <v>116232</v>
      </c>
      <c r="M18" s="140">
        <f>SUM(N18:Q18)</f>
        <v>457094</v>
      </c>
      <c r="N18" s="141">
        <v>457094</v>
      </c>
      <c r="O18" s="142"/>
      <c r="P18" s="142"/>
      <c r="Q18" s="142"/>
    </row>
    <row r="19" spans="1:17" ht="12.75" customHeight="1">
      <c r="A19" s="236"/>
      <c r="B19" s="37" t="s">
        <v>95</v>
      </c>
      <c r="C19" s="217"/>
      <c r="D19" s="125"/>
      <c r="E19" s="136"/>
      <c r="F19" s="136"/>
      <c r="G19" s="136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12.75">
      <c r="A20" s="236" t="s">
        <v>122</v>
      </c>
      <c r="B20" s="37" t="s">
        <v>117</v>
      </c>
      <c r="C20" s="224" t="s">
        <v>209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6"/>
    </row>
    <row r="21" spans="1:17" ht="12.75">
      <c r="A21" s="236"/>
      <c r="B21" s="37" t="s">
        <v>174</v>
      </c>
      <c r="C21" s="188" t="s">
        <v>210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17" ht="12.75">
      <c r="A22" s="236"/>
      <c r="B22" s="37" t="s">
        <v>118</v>
      </c>
      <c r="C22" s="188" t="s">
        <v>211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0"/>
    </row>
    <row r="23" spans="1:17" ht="12.75">
      <c r="A23" s="236"/>
      <c r="B23" s="37" t="s">
        <v>119</v>
      </c>
      <c r="C23" s="218" t="s">
        <v>212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</row>
    <row r="24" spans="1:17" ht="11.25">
      <c r="A24" s="236"/>
      <c r="B24" s="144" t="s">
        <v>120</v>
      </c>
      <c r="C24" s="178">
        <v>1306</v>
      </c>
      <c r="D24" s="229" t="s">
        <v>184</v>
      </c>
      <c r="E24" s="146">
        <f aca="true" t="shared" si="2" ref="E24:Q24">SUM(E25:E28)</f>
        <v>188915</v>
      </c>
      <c r="F24" s="146">
        <f t="shared" si="2"/>
        <v>65036</v>
      </c>
      <c r="G24" s="146">
        <f t="shared" si="2"/>
        <v>123879</v>
      </c>
      <c r="H24" s="146">
        <f t="shared" si="2"/>
        <v>188915</v>
      </c>
      <c r="I24" s="146">
        <f t="shared" si="2"/>
        <v>65036</v>
      </c>
      <c r="J24" s="146">
        <f t="shared" si="2"/>
        <v>65036</v>
      </c>
      <c r="K24" s="146">
        <f t="shared" si="2"/>
        <v>0</v>
      </c>
      <c r="L24" s="146">
        <f t="shared" si="2"/>
        <v>0</v>
      </c>
      <c r="M24" s="146">
        <f t="shared" si="2"/>
        <v>123879</v>
      </c>
      <c r="N24" s="146">
        <f t="shared" si="2"/>
        <v>123879</v>
      </c>
      <c r="O24" s="146">
        <f t="shared" si="2"/>
        <v>0</v>
      </c>
      <c r="P24" s="146">
        <f t="shared" si="2"/>
        <v>0</v>
      </c>
      <c r="Q24" s="146">
        <f t="shared" si="2"/>
        <v>0</v>
      </c>
    </row>
    <row r="25" spans="1:17" ht="15" customHeight="1">
      <c r="A25" s="236"/>
      <c r="B25" s="37" t="s">
        <v>121</v>
      </c>
      <c r="C25" s="215" t="s">
        <v>217</v>
      </c>
      <c r="D25" s="230"/>
      <c r="E25" s="137" t="s">
        <v>91</v>
      </c>
      <c r="F25" s="137" t="s">
        <v>91</v>
      </c>
      <c r="G25" s="137" t="s">
        <v>91</v>
      </c>
      <c r="H25" s="138" t="s">
        <v>91</v>
      </c>
      <c r="I25" s="138" t="s">
        <v>91</v>
      </c>
      <c r="J25" s="138" t="s">
        <v>91</v>
      </c>
      <c r="K25" s="138" t="s">
        <v>91</v>
      </c>
      <c r="L25" s="138" t="s">
        <v>91</v>
      </c>
      <c r="M25" s="138" t="s">
        <v>91</v>
      </c>
      <c r="N25" s="138" t="s">
        <v>91</v>
      </c>
      <c r="O25" s="138" t="s">
        <v>91</v>
      </c>
      <c r="P25" s="138" t="s">
        <v>91</v>
      </c>
      <c r="Q25" s="139" t="s">
        <v>91</v>
      </c>
    </row>
    <row r="26" spans="1:17" ht="15" customHeight="1">
      <c r="A26" s="236"/>
      <c r="B26" s="37" t="s">
        <v>85</v>
      </c>
      <c r="C26" s="216"/>
      <c r="D26" s="145" t="s">
        <v>194</v>
      </c>
      <c r="E26" s="137">
        <f>SUM(F26:G26)</f>
        <v>188915</v>
      </c>
      <c r="F26" s="137">
        <f>SUM(I26)</f>
        <v>65036</v>
      </c>
      <c r="G26" s="137">
        <f>SUM(M26)</f>
        <v>123879</v>
      </c>
      <c r="H26" s="140">
        <f>SUM(M26+I26)</f>
        <v>188915</v>
      </c>
      <c r="I26" s="140">
        <f>SUM(J26:L26)</f>
        <v>65036</v>
      </c>
      <c r="J26" s="140">
        <v>65036</v>
      </c>
      <c r="K26" s="140" t="s">
        <v>91</v>
      </c>
      <c r="L26" s="140" t="s">
        <v>91</v>
      </c>
      <c r="M26" s="140">
        <f>SUM(N26:Q26)</f>
        <v>123879</v>
      </c>
      <c r="N26" s="140">
        <v>123879</v>
      </c>
      <c r="O26" s="140" t="s">
        <v>91</v>
      </c>
      <c r="P26" s="140" t="s">
        <v>91</v>
      </c>
      <c r="Q26" s="141" t="s">
        <v>91</v>
      </c>
    </row>
    <row r="27" spans="1:17" ht="15" customHeight="1">
      <c r="A27" s="236"/>
      <c r="B27" s="37" t="s">
        <v>92</v>
      </c>
      <c r="C27" s="216"/>
      <c r="D27" s="124"/>
      <c r="E27" s="136"/>
      <c r="F27" s="136"/>
      <c r="G27" s="136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ht="15" customHeight="1">
      <c r="A28" s="236"/>
      <c r="B28" s="37" t="s">
        <v>95</v>
      </c>
      <c r="C28" s="217"/>
      <c r="D28" s="125"/>
      <c r="E28" s="136"/>
      <c r="F28" s="136"/>
      <c r="G28" s="136"/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ht="12.75">
      <c r="A29" s="221" t="s">
        <v>123</v>
      </c>
      <c r="B29" s="37" t="s">
        <v>117</v>
      </c>
      <c r="C29" s="224" t="s">
        <v>209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6"/>
    </row>
    <row r="30" spans="1:17" ht="12.75">
      <c r="A30" s="222"/>
      <c r="B30" s="37" t="s">
        <v>174</v>
      </c>
      <c r="C30" s="188" t="s">
        <v>210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spans="1:17" ht="12.75">
      <c r="A31" s="222"/>
      <c r="B31" s="37" t="s">
        <v>118</v>
      </c>
      <c r="C31" s="188" t="s">
        <v>211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90"/>
    </row>
    <row r="32" spans="1:17" ht="12.75">
      <c r="A32" s="222"/>
      <c r="B32" s="37" t="s">
        <v>119</v>
      </c>
      <c r="C32" s="218" t="s">
        <v>213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20"/>
    </row>
    <row r="33" spans="1:17" ht="11.25">
      <c r="A33" s="222"/>
      <c r="B33" s="144" t="s">
        <v>120</v>
      </c>
      <c r="C33" s="178">
        <v>1306</v>
      </c>
      <c r="D33" s="229" t="s">
        <v>184</v>
      </c>
      <c r="E33" s="146">
        <f aca="true" t="shared" si="3" ref="E33:Q33">SUM(E34:E37)</f>
        <v>155285</v>
      </c>
      <c r="F33" s="146">
        <f t="shared" si="3"/>
        <v>53472</v>
      </c>
      <c r="G33" s="146">
        <f t="shared" si="3"/>
        <v>101813</v>
      </c>
      <c r="H33" s="146">
        <f t="shared" si="3"/>
        <v>155285</v>
      </c>
      <c r="I33" s="146">
        <f t="shared" si="3"/>
        <v>53472</v>
      </c>
      <c r="J33" s="146">
        <f t="shared" si="3"/>
        <v>53472</v>
      </c>
      <c r="K33" s="146">
        <f t="shared" si="3"/>
        <v>0</v>
      </c>
      <c r="L33" s="146">
        <f t="shared" si="3"/>
        <v>0</v>
      </c>
      <c r="M33" s="146">
        <f t="shared" si="3"/>
        <v>101813</v>
      </c>
      <c r="N33" s="146">
        <f t="shared" si="3"/>
        <v>101813</v>
      </c>
      <c r="O33" s="146">
        <f t="shared" si="3"/>
        <v>0</v>
      </c>
      <c r="P33" s="146">
        <f t="shared" si="3"/>
        <v>0</v>
      </c>
      <c r="Q33" s="146">
        <f t="shared" si="3"/>
        <v>0</v>
      </c>
    </row>
    <row r="34" spans="1:17" ht="15" customHeight="1">
      <c r="A34" s="222"/>
      <c r="B34" s="37" t="s">
        <v>121</v>
      </c>
      <c r="C34" s="215" t="s">
        <v>217</v>
      </c>
      <c r="D34" s="230"/>
      <c r="E34" s="137" t="s">
        <v>91</v>
      </c>
      <c r="F34" s="137" t="s">
        <v>91</v>
      </c>
      <c r="G34" s="137" t="s">
        <v>91</v>
      </c>
      <c r="H34" s="138" t="s">
        <v>91</v>
      </c>
      <c r="I34" s="138" t="s">
        <v>91</v>
      </c>
      <c r="J34" s="138" t="s">
        <v>91</v>
      </c>
      <c r="K34" s="138" t="s">
        <v>91</v>
      </c>
      <c r="L34" s="138" t="s">
        <v>91</v>
      </c>
      <c r="M34" s="138" t="s">
        <v>91</v>
      </c>
      <c r="N34" s="138" t="s">
        <v>91</v>
      </c>
      <c r="O34" s="138" t="s">
        <v>91</v>
      </c>
      <c r="P34" s="138" t="s">
        <v>91</v>
      </c>
      <c r="Q34" s="139" t="s">
        <v>91</v>
      </c>
    </row>
    <row r="35" spans="1:17" ht="15" customHeight="1">
      <c r="A35" s="222"/>
      <c r="B35" s="37" t="s">
        <v>85</v>
      </c>
      <c r="C35" s="216"/>
      <c r="D35" s="145" t="s">
        <v>194</v>
      </c>
      <c r="E35" s="137">
        <f>SUM(F35:G35)</f>
        <v>155285</v>
      </c>
      <c r="F35" s="137">
        <f>SUM(I35)</f>
        <v>53472</v>
      </c>
      <c r="G35" s="137">
        <f>SUM(M35)</f>
        <v>101813</v>
      </c>
      <c r="H35" s="140">
        <f>SUM(M35+I35)</f>
        <v>155285</v>
      </c>
      <c r="I35" s="140">
        <f>SUM(J35:L35)</f>
        <v>53472</v>
      </c>
      <c r="J35" s="140">
        <v>53472</v>
      </c>
      <c r="K35" s="140" t="s">
        <v>91</v>
      </c>
      <c r="L35" s="140" t="s">
        <v>91</v>
      </c>
      <c r="M35" s="140">
        <f>SUM(N35:Q35)</f>
        <v>101813</v>
      </c>
      <c r="N35" s="140">
        <v>101813</v>
      </c>
      <c r="O35" s="140" t="s">
        <v>91</v>
      </c>
      <c r="P35" s="140" t="s">
        <v>91</v>
      </c>
      <c r="Q35" s="141" t="s">
        <v>91</v>
      </c>
    </row>
    <row r="36" spans="1:17" ht="15" customHeight="1">
      <c r="A36" s="222"/>
      <c r="B36" s="37" t="s">
        <v>92</v>
      </c>
      <c r="C36" s="216"/>
      <c r="D36" s="124"/>
      <c r="E36" s="136"/>
      <c r="F36" s="136"/>
      <c r="G36" s="136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7" ht="15" customHeight="1">
      <c r="A37" s="223"/>
      <c r="B37" s="37" t="s">
        <v>95</v>
      </c>
      <c r="C37" s="217"/>
      <c r="D37" s="125"/>
      <c r="E37" s="136"/>
      <c r="F37" s="136"/>
      <c r="G37" s="136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  <row r="38" spans="1:17" ht="12.75">
      <c r="A38" s="221" t="s">
        <v>203</v>
      </c>
      <c r="B38" s="37" t="s">
        <v>117</v>
      </c>
      <c r="C38" s="224" t="s">
        <v>209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6"/>
    </row>
    <row r="39" spans="1:17" ht="12.75">
      <c r="A39" s="222"/>
      <c r="B39" s="37" t="s">
        <v>174</v>
      </c>
      <c r="C39" s="188" t="s">
        <v>210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90"/>
    </row>
    <row r="40" spans="1:17" ht="12.75">
      <c r="A40" s="222"/>
      <c r="B40" s="37" t="s">
        <v>118</v>
      </c>
      <c r="C40" s="188" t="s">
        <v>211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90"/>
    </row>
    <row r="41" spans="1:17" ht="12.75">
      <c r="A41" s="222"/>
      <c r="B41" s="37" t="s">
        <v>119</v>
      </c>
      <c r="C41" s="218" t="s">
        <v>214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20"/>
    </row>
    <row r="42" spans="1:17" ht="11.25">
      <c r="A42" s="222"/>
      <c r="B42" s="144" t="s">
        <v>120</v>
      </c>
      <c r="C42" s="178">
        <v>1306</v>
      </c>
      <c r="D42" s="229" t="s">
        <v>184</v>
      </c>
      <c r="E42" s="146">
        <f aca="true" t="shared" si="4" ref="E42:Q42">SUM(E43:E46)</f>
        <v>224207</v>
      </c>
      <c r="F42" s="146">
        <f t="shared" si="4"/>
        <v>93117</v>
      </c>
      <c r="G42" s="146">
        <f t="shared" si="4"/>
        <v>131090</v>
      </c>
      <c r="H42" s="146">
        <f t="shared" si="4"/>
        <v>219793</v>
      </c>
      <c r="I42" s="146">
        <f t="shared" si="4"/>
        <v>93117</v>
      </c>
      <c r="J42" s="146">
        <f t="shared" si="4"/>
        <v>66505</v>
      </c>
      <c r="K42" s="146">
        <f t="shared" si="4"/>
        <v>0</v>
      </c>
      <c r="L42" s="146">
        <f t="shared" si="4"/>
        <v>26612</v>
      </c>
      <c r="M42" s="146">
        <f t="shared" si="4"/>
        <v>131090</v>
      </c>
      <c r="N42" s="146">
        <f t="shared" si="4"/>
        <v>126676</v>
      </c>
      <c r="O42" s="146">
        <f t="shared" si="4"/>
        <v>0</v>
      </c>
      <c r="P42" s="146">
        <f t="shared" si="4"/>
        <v>0</v>
      </c>
      <c r="Q42" s="146">
        <f t="shared" si="4"/>
        <v>4414</v>
      </c>
    </row>
    <row r="43" spans="1:17" ht="15" customHeight="1">
      <c r="A43" s="222"/>
      <c r="B43" s="37" t="s">
        <v>121</v>
      </c>
      <c r="C43" s="215" t="s">
        <v>217</v>
      </c>
      <c r="D43" s="230"/>
      <c r="E43" s="137">
        <f>SUM(F43:G43)</f>
        <v>6732</v>
      </c>
      <c r="F43" s="137">
        <f>SUM(I43)</f>
        <v>2318</v>
      </c>
      <c r="G43" s="137">
        <f>SUM(M43)</f>
        <v>4414</v>
      </c>
      <c r="H43" s="138">
        <f>SUM(I43)</f>
        <v>2318</v>
      </c>
      <c r="I43" s="138">
        <f>SUM(J43:L43)</f>
        <v>2318</v>
      </c>
      <c r="J43" s="138" t="s">
        <v>91</v>
      </c>
      <c r="K43" s="138" t="s">
        <v>91</v>
      </c>
      <c r="L43" s="138">
        <v>2318</v>
      </c>
      <c r="M43" s="140">
        <f>SUM(N43:Q43)</f>
        <v>4414</v>
      </c>
      <c r="N43" s="138" t="s">
        <v>91</v>
      </c>
      <c r="O43" s="138" t="s">
        <v>91</v>
      </c>
      <c r="P43" s="138" t="s">
        <v>91</v>
      </c>
      <c r="Q43" s="139">
        <v>4414</v>
      </c>
    </row>
    <row r="44" spans="1:17" ht="15" customHeight="1">
      <c r="A44" s="222"/>
      <c r="B44" s="37" t="s">
        <v>85</v>
      </c>
      <c r="C44" s="216"/>
      <c r="D44" s="145" t="s">
        <v>194</v>
      </c>
      <c r="E44" s="137">
        <f>SUM(F44:G44)</f>
        <v>217475</v>
      </c>
      <c r="F44" s="137">
        <f>SUM(I44)</f>
        <v>90799</v>
      </c>
      <c r="G44" s="137">
        <f>SUM(M44)</f>
        <v>126676</v>
      </c>
      <c r="H44" s="140">
        <f>SUM(M44+I44)</f>
        <v>217475</v>
      </c>
      <c r="I44" s="140">
        <f>SUM(J44:L44)</f>
        <v>90799</v>
      </c>
      <c r="J44" s="140">
        <v>66505</v>
      </c>
      <c r="K44" s="140" t="s">
        <v>91</v>
      </c>
      <c r="L44" s="140">
        <v>24294</v>
      </c>
      <c r="M44" s="140">
        <f>SUM(N44:Q44)</f>
        <v>126676</v>
      </c>
      <c r="N44" s="140">
        <v>126676</v>
      </c>
      <c r="O44" s="140" t="s">
        <v>91</v>
      </c>
      <c r="P44" s="140" t="s">
        <v>91</v>
      </c>
      <c r="Q44" s="141" t="s">
        <v>91</v>
      </c>
    </row>
    <row r="45" spans="1:17" ht="15" customHeight="1">
      <c r="A45" s="222"/>
      <c r="B45" s="37" t="s">
        <v>92</v>
      </c>
      <c r="C45" s="216"/>
      <c r="D45" s="124"/>
      <c r="E45" s="136"/>
      <c r="F45" s="136"/>
      <c r="G45" s="136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ht="15" customHeight="1">
      <c r="A46" s="223"/>
      <c r="B46" s="37" t="s">
        <v>95</v>
      </c>
      <c r="C46" s="217"/>
      <c r="D46" s="125"/>
      <c r="E46" s="136"/>
      <c r="F46" s="136"/>
      <c r="G46" s="136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2.75">
      <c r="A47" s="221" t="s">
        <v>204</v>
      </c>
      <c r="B47" s="37" t="s">
        <v>117</v>
      </c>
      <c r="C47" s="224" t="s">
        <v>209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6"/>
    </row>
    <row r="48" spans="1:17" ht="12.75">
      <c r="A48" s="222"/>
      <c r="B48" s="37" t="s">
        <v>174</v>
      </c>
      <c r="C48" s="188" t="s">
        <v>210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90"/>
    </row>
    <row r="49" spans="1:17" ht="12.75">
      <c r="A49" s="222"/>
      <c r="B49" s="37" t="s">
        <v>118</v>
      </c>
      <c r="C49" s="188" t="s">
        <v>211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90"/>
    </row>
    <row r="50" spans="1:17" ht="12.75">
      <c r="A50" s="222"/>
      <c r="B50" s="37" t="s">
        <v>119</v>
      </c>
      <c r="C50" s="218" t="s">
        <v>239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20"/>
    </row>
    <row r="51" spans="1:17" ht="11.25">
      <c r="A51" s="222"/>
      <c r="B51" s="144" t="s">
        <v>120</v>
      </c>
      <c r="C51" s="178">
        <v>1306</v>
      </c>
      <c r="D51" s="229" t="s">
        <v>184</v>
      </c>
      <c r="E51" s="146">
        <f aca="true" t="shared" si="5" ref="E51:Q51">SUM(E52:E55)</f>
        <v>232599</v>
      </c>
      <c r="F51" s="146">
        <f t="shared" si="5"/>
        <v>46521</v>
      </c>
      <c r="G51" s="146">
        <f t="shared" si="5"/>
        <v>186078</v>
      </c>
      <c r="H51" s="146">
        <f t="shared" si="5"/>
        <v>232599</v>
      </c>
      <c r="I51" s="146">
        <f t="shared" si="5"/>
        <v>46521</v>
      </c>
      <c r="J51" s="146">
        <f t="shared" si="5"/>
        <v>0</v>
      </c>
      <c r="K51" s="146">
        <f t="shared" si="5"/>
        <v>0</v>
      </c>
      <c r="L51" s="146">
        <f t="shared" si="5"/>
        <v>46521</v>
      </c>
      <c r="M51" s="146">
        <f t="shared" si="5"/>
        <v>186078</v>
      </c>
      <c r="N51" s="146">
        <f t="shared" si="5"/>
        <v>185478</v>
      </c>
      <c r="O51" s="146">
        <f t="shared" si="5"/>
        <v>0</v>
      </c>
      <c r="P51" s="146">
        <f t="shared" si="5"/>
        <v>0</v>
      </c>
      <c r="Q51" s="146">
        <f t="shared" si="5"/>
        <v>600</v>
      </c>
    </row>
    <row r="52" spans="1:17" ht="15" customHeight="1">
      <c r="A52" s="222"/>
      <c r="B52" s="37" t="s">
        <v>121</v>
      </c>
      <c r="C52" s="215" t="s">
        <v>217</v>
      </c>
      <c r="D52" s="230"/>
      <c r="E52" s="137" t="s">
        <v>91</v>
      </c>
      <c r="F52" s="137" t="s">
        <v>91</v>
      </c>
      <c r="G52" s="137" t="s">
        <v>91</v>
      </c>
      <c r="H52" s="138" t="s">
        <v>91</v>
      </c>
      <c r="I52" s="138" t="s">
        <v>91</v>
      </c>
      <c r="J52" s="138" t="s">
        <v>91</v>
      </c>
      <c r="K52" s="138" t="s">
        <v>91</v>
      </c>
      <c r="L52" s="138" t="s">
        <v>91</v>
      </c>
      <c r="M52" s="138" t="s">
        <v>91</v>
      </c>
      <c r="N52" s="138" t="s">
        <v>91</v>
      </c>
      <c r="O52" s="138" t="s">
        <v>91</v>
      </c>
      <c r="P52" s="138" t="s">
        <v>91</v>
      </c>
      <c r="Q52" s="139" t="s">
        <v>91</v>
      </c>
    </row>
    <row r="53" spans="1:17" ht="15" customHeight="1">
      <c r="A53" s="222"/>
      <c r="B53" s="37" t="s">
        <v>85</v>
      </c>
      <c r="C53" s="216"/>
      <c r="D53" s="145" t="s">
        <v>194</v>
      </c>
      <c r="E53" s="137">
        <f>SUM(F53:G53)</f>
        <v>750</v>
      </c>
      <c r="F53" s="137">
        <f>SUM(I53)</f>
        <v>150</v>
      </c>
      <c r="G53" s="137">
        <f>SUM(M53)</f>
        <v>600</v>
      </c>
      <c r="H53" s="140">
        <f>SUM(M53+I53)</f>
        <v>750</v>
      </c>
      <c r="I53" s="140">
        <f>SUM(J53:L53)</f>
        <v>150</v>
      </c>
      <c r="J53" s="140" t="s">
        <v>91</v>
      </c>
      <c r="K53" s="140" t="s">
        <v>91</v>
      </c>
      <c r="L53" s="140">
        <v>150</v>
      </c>
      <c r="M53" s="140">
        <f>SUM(N53:Q53)</f>
        <v>600</v>
      </c>
      <c r="N53" s="140" t="s">
        <v>91</v>
      </c>
      <c r="O53" s="140" t="s">
        <v>91</v>
      </c>
      <c r="P53" s="140" t="s">
        <v>91</v>
      </c>
      <c r="Q53" s="141">
        <v>600</v>
      </c>
    </row>
    <row r="54" spans="1:17" ht="15" customHeight="1">
      <c r="A54" s="222"/>
      <c r="B54" s="37" t="s">
        <v>92</v>
      </c>
      <c r="C54" s="216"/>
      <c r="D54" s="124"/>
      <c r="E54" s="137">
        <f>SUM(F54:G54)</f>
        <v>231849</v>
      </c>
      <c r="F54" s="137">
        <f>SUM(I54)</f>
        <v>46371</v>
      </c>
      <c r="G54" s="137">
        <f>SUM(M54)</f>
        <v>185478</v>
      </c>
      <c r="H54" s="140">
        <f>SUM(M54+I54)</f>
        <v>231849</v>
      </c>
      <c r="I54" s="140">
        <f>SUM(J54:L54)</f>
        <v>46371</v>
      </c>
      <c r="J54" s="140" t="s">
        <v>91</v>
      </c>
      <c r="K54" s="140" t="s">
        <v>91</v>
      </c>
      <c r="L54" s="140">
        <v>46371</v>
      </c>
      <c r="M54" s="140">
        <f>SUM(N54:Q54)</f>
        <v>185478</v>
      </c>
      <c r="N54" s="140">
        <v>185478</v>
      </c>
      <c r="O54" s="140" t="s">
        <v>91</v>
      </c>
      <c r="P54" s="140" t="s">
        <v>91</v>
      </c>
      <c r="Q54" s="141" t="s">
        <v>91</v>
      </c>
    </row>
    <row r="55" spans="1:17" ht="15" customHeight="1">
      <c r="A55" s="223"/>
      <c r="B55" s="37" t="s">
        <v>95</v>
      </c>
      <c r="C55" s="217"/>
      <c r="D55" s="125"/>
      <c r="E55" s="136"/>
      <c r="F55" s="136"/>
      <c r="G55" s="136"/>
      <c r="H55" s="143"/>
      <c r="I55" s="143"/>
      <c r="J55" s="143"/>
      <c r="K55" s="143"/>
      <c r="L55" s="143"/>
      <c r="M55" s="143"/>
      <c r="N55" s="143"/>
      <c r="O55" s="143"/>
      <c r="P55" s="143"/>
      <c r="Q55" s="143"/>
    </row>
    <row r="56" spans="1:17" ht="12.75">
      <c r="A56" s="221" t="s">
        <v>205</v>
      </c>
      <c r="B56" s="37" t="s">
        <v>117</v>
      </c>
      <c r="C56" s="224" t="s">
        <v>209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6"/>
    </row>
    <row r="57" spans="1:17" ht="12.75">
      <c r="A57" s="222"/>
      <c r="B57" s="37" t="s">
        <v>174</v>
      </c>
      <c r="C57" s="188" t="s">
        <v>210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90"/>
    </row>
    <row r="58" spans="1:17" ht="12.75">
      <c r="A58" s="222"/>
      <c r="B58" s="37" t="s">
        <v>118</v>
      </c>
      <c r="C58" s="188" t="s">
        <v>211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90"/>
    </row>
    <row r="59" spans="1:17" ht="12.75">
      <c r="A59" s="222"/>
      <c r="B59" s="37" t="s">
        <v>119</v>
      </c>
      <c r="C59" s="218" t="s">
        <v>240</v>
      </c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20"/>
    </row>
    <row r="60" spans="1:17" ht="11.25">
      <c r="A60" s="222"/>
      <c r="B60" s="144" t="s">
        <v>120</v>
      </c>
      <c r="C60" s="178">
        <v>1306</v>
      </c>
      <c r="D60" s="229" t="s">
        <v>184</v>
      </c>
      <c r="E60" s="146">
        <f aca="true" t="shared" si="6" ref="E60:Q60">SUM(E61:E64)</f>
        <v>234421</v>
      </c>
      <c r="F60" s="146">
        <f t="shared" si="6"/>
        <v>46885</v>
      </c>
      <c r="G60" s="146">
        <f t="shared" si="6"/>
        <v>187536</v>
      </c>
      <c r="H60" s="146">
        <f t="shared" si="6"/>
        <v>234421</v>
      </c>
      <c r="I60" s="146">
        <f t="shared" si="6"/>
        <v>46885</v>
      </c>
      <c r="J60" s="146">
        <f t="shared" si="6"/>
        <v>0</v>
      </c>
      <c r="K60" s="146">
        <f t="shared" si="6"/>
        <v>0</v>
      </c>
      <c r="L60" s="146">
        <f t="shared" si="6"/>
        <v>46885</v>
      </c>
      <c r="M60" s="146">
        <f t="shared" si="6"/>
        <v>187536</v>
      </c>
      <c r="N60" s="146">
        <f t="shared" si="6"/>
        <v>186936</v>
      </c>
      <c r="O60" s="146">
        <f t="shared" si="6"/>
        <v>0</v>
      </c>
      <c r="P60" s="146">
        <f t="shared" si="6"/>
        <v>0</v>
      </c>
      <c r="Q60" s="146">
        <f t="shared" si="6"/>
        <v>600</v>
      </c>
    </row>
    <row r="61" spans="1:17" ht="15" customHeight="1">
      <c r="A61" s="222"/>
      <c r="B61" s="37" t="s">
        <v>121</v>
      </c>
      <c r="C61" s="215" t="s">
        <v>217</v>
      </c>
      <c r="D61" s="230"/>
      <c r="E61" s="137" t="s">
        <v>91</v>
      </c>
      <c r="F61" s="137" t="s">
        <v>91</v>
      </c>
      <c r="G61" s="137" t="s">
        <v>91</v>
      </c>
      <c r="H61" s="138" t="s">
        <v>91</v>
      </c>
      <c r="I61" s="138" t="s">
        <v>91</v>
      </c>
      <c r="J61" s="138" t="s">
        <v>91</v>
      </c>
      <c r="K61" s="138" t="s">
        <v>91</v>
      </c>
      <c r="L61" s="138" t="s">
        <v>91</v>
      </c>
      <c r="M61" s="138" t="s">
        <v>91</v>
      </c>
      <c r="N61" s="138" t="s">
        <v>91</v>
      </c>
      <c r="O61" s="138" t="s">
        <v>91</v>
      </c>
      <c r="P61" s="138" t="s">
        <v>91</v>
      </c>
      <c r="Q61" s="139" t="s">
        <v>91</v>
      </c>
    </row>
    <row r="62" spans="1:17" ht="15" customHeight="1">
      <c r="A62" s="222"/>
      <c r="B62" s="37" t="s">
        <v>85</v>
      </c>
      <c r="C62" s="216"/>
      <c r="D62" s="145" t="s">
        <v>194</v>
      </c>
      <c r="E62" s="137">
        <f>SUM(F62:G62)</f>
        <v>750</v>
      </c>
      <c r="F62" s="137">
        <f>SUM(I62)</f>
        <v>150</v>
      </c>
      <c r="G62" s="137">
        <f>SUM(M62)</f>
        <v>600</v>
      </c>
      <c r="H62" s="140">
        <f>SUM(M62+I62)</f>
        <v>750</v>
      </c>
      <c r="I62" s="140">
        <f>SUM(J62:L62)</f>
        <v>150</v>
      </c>
      <c r="J62" s="140" t="s">
        <v>91</v>
      </c>
      <c r="K62" s="140" t="s">
        <v>91</v>
      </c>
      <c r="L62" s="140">
        <v>150</v>
      </c>
      <c r="M62" s="140">
        <f>SUM(N62:Q62)</f>
        <v>600</v>
      </c>
      <c r="N62" s="140" t="s">
        <v>91</v>
      </c>
      <c r="O62" s="140" t="s">
        <v>91</v>
      </c>
      <c r="P62" s="140" t="s">
        <v>91</v>
      </c>
      <c r="Q62" s="141">
        <v>600</v>
      </c>
    </row>
    <row r="63" spans="1:17" ht="15" customHeight="1">
      <c r="A63" s="222"/>
      <c r="B63" s="37" t="s">
        <v>92</v>
      </c>
      <c r="C63" s="216"/>
      <c r="D63" s="124"/>
      <c r="E63" s="137">
        <f>SUM(F63:G63)</f>
        <v>233671</v>
      </c>
      <c r="F63" s="137">
        <f>SUM(I63)</f>
        <v>46735</v>
      </c>
      <c r="G63" s="137">
        <f>SUM(M63)</f>
        <v>186936</v>
      </c>
      <c r="H63" s="140">
        <f>SUM(M63+I63)</f>
        <v>233671</v>
      </c>
      <c r="I63" s="140">
        <f>SUM(J63:L63)</f>
        <v>46735</v>
      </c>
      <c r="J63" s="140" t="s">
        <v>91</v>
      </c>
      <c r="K63" s="140" t="s">
        <v>91</v>
      </c>
      <c r="L63" s="140">
        <v>46735</v>
      </c>
      <c r="M63" s="140">
        <f>SUM(N63:Q63)</f>
        <v>186936</v>
      </c>
      <c r="N63" s="140">
        <v>186936</v>
      </c>
      <c r="O63" s="140" t="s">
        <v>91</v>
      </c>
      <c r="P63" s="140" t="s">
        <v>91</v>
      </c>
      <c r="Q63" s="141" t="s">
        <v>91</v>
      </c>
    </row>
    <row r="64" spans="1:17" ht="15" customHeight="1">
      <c r="A64" s="223"/>
      <c r="B64" s="37" t="s">
        <v>95</v>
      </c>
      <c r="C64" s="217"/>
      <c r="D64" s="125"/>
      <c r="E64" s="136"/>
      <c r="F64" s="136"/>
      <c r="G64" s="136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ht="11.25" hidden="1"/>
    <row r="66" ht="11.25" hidden="1"/>
    <row r="67" spans="1:17" ht="11.25">
      <c r="A67" s="38" t="s">
        <v>238</v>
      </c>
      <c r="B67" s="37" t="s">
        <v>124</v>
      </c>
      <c r="C67" s="199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187"/>
    </row>
    <row r="68" spans="1:17" s="127" customFormat="1" ht="11.25">
      <c r="A68" s="132">
        <v>2</v>
      </c>
      <c r="B68" s="134" t="s">
        <v>125</v>
      </c>
      <c r="C68" s="197" t="s">
        <v>91</v>
      </c>
      <c r="D68" s="198"/>
      <c r="E68" s="134">
        <f aca="true" t="shared" si="7" ref="E68:Q68">SUM(E73)</f>
        <v>0</v>
      </c>
      <c r="F68" s="134">
        <f t="shared" si="7"/>
        <v>0</v>
      </c>
      <c r="G68" s="134">
        <f t="shared" si="7"/>
        <v>0</v>
      </c>
      <c r="H68" s="134">
        <f t="shared" si="7"/>
        <v>0</v>
      </c>
      <c r="I68" s="134">
        <f t="shared" si="7"/>
        <v>0</v>
      </c>
      <c r="J68" s="134">
        <f t="shared" si="7"/>
        <v>0</v>
      </c>
      <c r="K68" s="134">
        <f t="shared" si="7"/>
        <v>0</v>
      </c>
      <c r="L68" s="134">
        <f t="shared" si="7"/>
        <v>0</v>
      </c>
      <c r="M68" s="134">
        <f t="shared" si="7"/>
        <v>0</v>
      </c>
      <c r="N68" s="134">
        <f t="shared" si="7"/>
        <v>0</v>
      </c>
      <c r="O68" s="134">
        <f t="shared" si="7"/>
        <v>0</v>
      </c>
      <c r="P68" s="134">
        <f t="shared" si="7"/>
        <v>0</v>
      </c>
      <c r="Q68" s="134">
        <f t="shared" si="7"/>
        <v>0</v>
      </c>
    </row>
    <row r="69" spans="1:17" ht="12.75">
      <c r="A69" s="117" t="s">
        <v>126</v>
      </c>
      <c r="B69" s="37" t="s">
        <v>117</v>
      </c>
      <c r="C69" s="110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</row>
    <row r="70" spans="1:17" ht="12.75">
      <c r="A70" s="117"/>
      <c r="B70" s="37" t="s">
        <v>174</v>
      </c>
      <c r="C70" s="111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1"/>
    </row>
    <row r="71" spans="1:17" ht="12.75">
      <c r="A71" s="117"/>
      <c r="B71" s="37" t="s">
        <v>118</v>
      </c>
      <c r="C71" s="111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1"/>
    </row>
    <row r="72" spans="1:17" ht="12.75">
      <c r="A72" s="117"/>
      <c r="B72" s="37" t="s">
        <v>119</v>
      </c>
      <c r="C72" s="11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3"/>
    </row>
    <row r="73" spans="1:17" ht="11.25">
      <c r="A73" s="117"/>
      <c r="B73" s="37" t="s">
        <v>120</v>
      </c>
      <c r="C73" s="191"/>
      <c r="D73" s="191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11.25">
      <c r="A74" s="117"/>
      <c r="B74" s="37" t="s">
        <v>121</v>
      </c>
      <c r="C74" s="214"/>
      <c r="D74" s="214"/>
      <c r="E74" s="37"/>
      <c r="F74" s="37"/>
      <c r="G74" s="37"/>
      <c r="H74" s="113"/>
      <c r="I74" s="113"/>
      <c r="J74" s="113"/>
      <c r="K74" s="113"/>
      <c r="L74" s="113"/>
      <c r="M74" s="113"/>
      <c r="N74" s="113"/>
      <c r="O74" s="113"/>
      <c r="P74" s="113"/>
      <c r="Q74" s="113"/>
    </row>
    <row r="75" spans="1:17" ht="11.25">
      <c r="A75" s="117"/>
      <c r="B75" s="37" t="s">
        <v>85</v>
      </c>
      <c r="C75" s="114"/>
      <c r="D75" s="114"/>
      <c r="E75" s="37"/>
      <c r="F75" s="37"/>
      <c r="G75" s="37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1.25">
      <c r="A76" s="117"/>
      <c r="B76" s="37" t="s">
        <v>92</v>
      </c>
      <c r="C76" s="114"/>
      <c r="D76" s="114"/>
      <c r="E76" s="37"/>
      <c r="F76" s="37"/>
      <c r="G76" s="37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>
      <c r="A77" s="117"/>
      <c r="B77" s="37" t="s">
        <v>95</v>
      </c>
      <c r="C77" s="115"/>
      <c r="D77" s="115"/>
      <c r="E77" s="37"/>
      <c r="F77" s="37"/>
      <c r="G77" s="37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ht="11.25">
      <c r="A78" s="38" t="s">
        <v>127</v>
      </c>
      <c r="B78" s="37" t="s">
        <v>124</v>
      </c>
      <c r="C78" s="108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09"/>
    </row>
    <row r="79" spans="1:17" s="127" customFormat="1" ht="12.75">
      <c r="A79" s="197" t="s">
        <v>128</v>
      </c>
      <c r="B79" s="237"/>
      <c r="C79" s="197" t="s">
        <v>91</v>
      </c>
      <c r="D79" s="198"/>
      <c r="E79" s="135">
        <f aca="true" t="shared" si="8" ref="E79:Q79">SUM(E10+E68)</f>
        <v>2099538</v>
      </c>
      <c r="F79" s="135">
        <f t="shared" si="8"/>
        <v>612524</v>
      </c>
      <c r="G79" s="135">
        <f t="shared" si="8"/>
        <v>1487014</v>
      </c>
      <c r="H79" s="135">
        <f t="shared" si="8"/>
        <v>2052514</v>
      </c>
      <c r="I79" s="135">
        <f t="shared" si="8"/>
        <v>612524</v>
      </c>
      <c r="J79" s="135">
        <f t="shared" si="8"/>
        <v>327815</v>
      </c>
      <c r="K79" s="135">
        <f t="shared" si="8"/>
        <v>0</v>
      </c>
      <c r="L79" s="135">
        <f t="shared" si="8"/>
        <v>284708</v>
      </c>
      <c r="M79" s="135">
        <f t="shared" si="8"/>
        <v>1487014</v>
      </c>
      <c r="N79" s="135">
        <f t="shared" si="8"/>
        <v>1438790</v>
      </c>
      <c r="O79" s="135">
        <f t="shared" si="8"/>
        <v>0</v>
      </c>
      <c r="P79" s="135">
        <f t="shared" si="8"/>
        <v>0</v>
      </c>
      <c r="Q79" s="135">
        <f t="shared" si="8"/>
        <v>48224</v>
      </c>
    </row>
  </sheetData>
  <mergeCells count="68">
    <mergeCell ref="C79:D79"/>
    <mergeCell ref="A79:B79"/>
    <mergeCell ref="A56:A64"/>
    <mergeCell ref="C56:Q56"/>
    <mergeCell ref="C57:Q57"/>
    <mergeCell ref="C58:Q58"/>
    <mergeCell ref="C59:Q59"/>
    <mergeCell ref="D60:D61"/>
    <mergeCell ref="C61:C64"/>
    <mergeCell ref="D73:D74"/>
    <mergeCell ref="D24:D25"/>
    <mergeCell ref="D33:D34"/>
    <mergeCell ref="D42:D43"/>
    <mergeCell ref="D51:D52"/>
    <mergeCell ref="A29:A37"/>
    <mergeCell ref="A38:A46"/>
    <mergeCell ref="C38:Q38"/>
    <mergeCell ref="C39:Q39"/>
    <mergeCell ref="C40:Q40"/>
    <mergeCell ref="C30:Q30"/>
    <mergeCell ref="C41:Q41"/>
    <mergeCell ref="C29:Q29"/>
    <mergeCell ref="A3:A8"/>
    <mergeCell ref="B3:B8"/>
    <mergeCell ref="A11:A19"/>
    <mergeCell ref="A20:A28"/>
    <mergeCell ref="H4:Q4"/>
    <mergeCell ref="I5:Q5"/>
    <mergeCell ref="M6:Q6"/>
    <mergeCell ref="H5:H8"/>
    <mergeCell ref="I6:L6"/>
    <mergeCell ref="I7:I8"/>
    <mergeCell ref="J7:L7"/>
    <mergeCell ref="C21:Q21"/>
    <mergeCell ref="C10:D10"/>
    <mergeCell ref="F4:F8"/>
    <mergeCell ref="G4:G8"/>
    <mergeCell ref="C3:C8"/>
    <mergeCell ref="D3:D8"/>
    <mergeCell ref="E3:E8"/>
    <mergeCell ref="F3:G3"/>
    <mergeCell ref="M7:M8"/>
    <mergeCell ref="H3:Q3"/>
    <mergeCell ref="C23:Q23"/>
    <mergeCell ref="A1:Q1"/>
    <mergeCell ref="N7:Q7"/>
    <mergeCell ref="C11:Q11"/>
    <mergeCell ref="C12:Q12"/>
    <mergeCell ref="C13:Q13"/>
    <mergeCell ref="C14:Q14"/>
    <mergeCell ref="D15:D16"/>
    <mergeCell ref="C20:Q20"/>
    <mergeCell ref="C16:C19"/>
    <mergeCell ref="A47:A55"/>
    <mergeCell ref="C47:Q47"/>
    <mergeCell ref="C48:Q48"/>
    <mergeCell ref="C49:Q49"/>
    <mergeCell ref="C50:Q50"/>
    <mergeCell ref="C68:D68"/>
    <mergeCell ref="C67:Q67"/>
    <mergeCell ref="C22:Q22"/>
    <mergeCell ref="C73:C74"/>
    <mergeCell ref="C52:C55"/>
    <mergeCell ref="C25:C28"/>
    <mergeCell ref="C34:C37"/>
    <mergeCell ref="C43:C46"/>
    <mergeCell ref="C31:Q31"/>
    <mergeCell ref="C32:Q32"/>
  </mergeCells>
  <printOptions/>
  <pageMargins left="0.3937007874015748" right="0.3937007874015748" top="0.984251968503937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CE,Kursywa"&amp;6Załącznik Nr 4
do uchwały Nr XXXVIII/237/2006
 Rady Gminy w Kolnie
z dnia 28.07..2006 r.</oddHead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30"/>
  <sheetViews>
    <sheetView workbookViewId="0" topLeftCell="C1">
      <selection activeCell="F13" sqref="F13"/>
    </sheetView>
  </sheetViews>
  <sheetFormatPr defaultColWidth="9.00390625" defaultRowHeight="12.75"/>
  <cols>
    <col min="1" max="1" width="4.75390625" style="0" bestFit="1" customWidth="1"/>
    <col min="2" max="2" width="36.00390625" style="0" customWidth="1"/>
    <col min="3" max="3" width="12.75390625" style="0" customWidth="1"/>
    <col min="4" max="4" width="11.00390625" style="0" customWidth="1"/>
    <col min="5" max="5" width="11.37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00390625" style="0" customWidth="1"/>
    <col min="10" max="10" width="11.00390625" style="0" hidden="1" customWidth="1"/>
  </cols>
  <sheetData>
    <row r="1" spans="1:10" ht="18">
      <c r="A1" s="206" t="s">
        <v>53</v>
      </c>
      <c r="B1" s="206"/>
      <c r="C1" s="206"/>
      <c r="D1" s="206"/>
      <c r="E1" s="206"/>
      <c r="F1" s="206"/>
      <c r="G1" s="238"/>
      <c r="H1" s="238"/>
      <c r="I1" s="238"/>
      <c r="J1" s="238"/>
    </row>
    <row r="2" spans="1:10" ht="18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2:9" ht="13.5" thickBot="1">
      <c r="B3" s="5"/>
      <c r="C3" s="5"/>
      <c r="D3" s="5"/>
      <c r="E3" s="5"/>
      <c r="F3" s="33"/>
      <c r="G3" s="5"/>
      <c r="H3" s="5"/>
      <c r="I3" s="33" t="s">
        <v>84</v>
      </c>
    </row>
    <row r="4" spans="1:10" s="149" customFormat="1" ht="15.75" customHeight="1" thickBot="1">
      <c r="A4" s="159"/>
      <c r="B4" s="160"/>
      <c r="C4" s="160"/>
      <c r="D4" s="239" t="s">
        <v>49</v>
      </c>
      <c r="E4" s="240"/>
      <c r="F4" s="240"/>
      <c r="G4" s="240"/>
      <c r="H4" s="240"/>
      <c r="I4" s="241"/>
      <c r="J4" s="186"/>
    </row>
    <row r="5" spans="1:10" s="149" customFormat="1" ht="15.75" customHeight="1">
      <c r="A5" s="161"/>
      <c r="B5" s="162" t="s">
        <v>11</v>
      </c>
      <c r="C5" s="162" t="s">
        <v>225</v>
      </c>
      <c r="D5" s="161"/>
      <c r="E5" s="161"/>
      <c r="F5" s="161"/>
      <c r="G5" s="161"/>
      <c r="H5" s="161"/>
      <c r="I5" s="161"/>
      <c r="J5" s="161"/>
    </row>
    <row r="6" spans="1:10" s="149" customFormat="1" ht="15.75" customHeight="1">
      <c r="A6" s="162" t="s">
        <v>13</v>
      </c>
      <c r="B6" s="162" t="s">
        <v>12</v>
      </c>
      <c r="C6" s="162" t="s">
        <v>50</v>
      </c>
      <c r="D6" s="162">
        <v>2006</v>
      </c>
      <c r="E6" s="162">
        <v>2007</v>
      </c>
      <c r="F6" s="162">
        <v>2008</v>
      </c>
      <c r="G6" s="162">
        <v>2009</v>
      </c>
      <c r="H6" s="162">
        <v>2010</v>
      </c>
      <c r="I6" s="162">
        <v>2011</v>
      </c>
      <c r="J6" s="162">
        <v>2012</v>
      </c>
    </row>
    <row r="7" spans="1:10" s="149" customFormat="1" ht="15.75" customHeight="1">
      <c r="A7" s="161"/>
      <c r="B7" s="163"/>
      <c r="C7" s="162" t="s">
        <v>94</v>
      </c>
      <c r="D7" s="161"/>
      <c r="E7" s="161"/>
      <c r="F7" s="161"/>
      <c r="G7" s="161"/>
      <c r="H7" s="161"/>
      <c r="I7" s="161"/>
      <c r="J7" s="161"/>
    </row>
    <row r="8" spans="1:10" s="149" customFormat="1" ht="15.75" customHeight="1" thickBot="1">
      <c r="A8" s="161"/>
      <c r="B8" s="163"/>
      <c r="C8" s="162"/>
      <c r="D8" s="161"/>
      <c r="E8" s="161"/>
      <c r="F8" s="161"/>
      <c r="G8" s="161"/>
      <c r="H8" s="161"/>
      <c r="I8" s="161"/>
      <c r="J8" s="161"/>
    </row>
    <row r="9" spans="1:10" ht="7.5" customHeight="1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4</v>
      </c>
      <c r="H9" s="6">
        <v>5</v>
      </c>
      <c r="I9" s="6">
        <v>6</v>
      </c>
      <c r="J9" s="6">
        <v>6</v>
      </c>
    </row>
    <row r="10" spans="1:10" s="149" customFormat="1" ht="19.5" customHeight="1">
      <c r="A10" s="147" t="s">
        <v>15</v>
      </c>
      <c r="B10" s="164" t="s">
        <v>30</v>
      </c>
      <c r="C10" s="148" t="s">
        <v>91</v>
      </c>
      <c r="D10" s="148" t="s">
        <v>91</v>
      </c>
      <c r="E10" s="148" t="s">
        <v>91</v>
      </c>
      <c r="F10" s="148" t="s">
        <v>91</v>
      </c>
      <c r="G10" s="148" t="s">
        <v>91</v>
      </c>
      <c r="H10" s="148" t="s">
        <v>91</v>
      </c>
      <c r="I10" s="148" t="s">
        <v>91</v>
      </c>
      <c r="J10" s="148" t="s">
        <v>91</v>
      </c>
    </row>
    <row r="11" spans="1:10" s="149" customFormat="1" ht="19.5" customHeight="1">
      <c r="A11" s="150" t="s">
        <v>16</v>
      </c>
      <c r="B11" s="90" t="s">
        <v>32</v>
      </c>
      <c r="C11" s="151">
        <v>696000</v>
      </c>
      <c r="D11" s="151">
        <v>1793199</v>
      </c>
      <c r="E11" s="151">
        <f>SUM(D11-60000-60000-12000+91419)</f>
        <v>1752618</v>
      </c>
      <c r="F11" s="151">
        <f>SUM(E11-120000-108000-15000)</f>
        <v>1509618</v>
      </c>
      <c r="G11" s="151">
        <f>SUM(F11-120000-300000-123000)</f>
        <v>966618</v>
      </c>
      <c r="H11" s="151">
        <f>SUM(G11-156000-240000-110013)</f>
        <v>460605</v>
      </c>
      <c r="I11" s="151">
        <f>SUM(H11-180000-212803-67802)</f>
        <v>0</v>
      </c>
      <c r="J11" s="151">
        <v>0</v>
      </c>
    </row>
    <row r="12" spans="1:10" s="149" customFormat="1" ht="19.5" customHeight="1">
      <c r="A12" s="150" t="s">
        <v>17</v>
      </c>
      <c r="B12" s="90" t="s">
        <v>33</v>
      </c>
      <c r="C12" s="151">
        <v>1769000</v>
      </c>
      <c r="D12" s="151">
        <v>1646282</v>
      </c>
      <c r="E12" s="151">
        <f>SUM(D12+457094+372414-732000-609282-457094)</f>
        <v>677414</v>
      </c>
      <c r="F12" s="151">
        <f>SUM(E12-305000-372414)</f>
        <v>0</v>
      </c>
      <c r="G12" s="151">
        <v>0</v>
      </c>
      <c r="H12" s="151">
        <v>0</v>
      </c>
      <c r="I12" s="151">
        <v>0</v>
      </c>
      <c r="J12" s="151">
        <v>0</v>
      </c>
    </row>
    <row r="13" spans="1:10" s="149" customFormat="1" ht="19.5" customHeight="1">
      <c r="A13" s="150" t="s">
        <v>3</v>
      </c>
      <c r="B13" s="90" t="s">
        <v>34</v>
      </c>
      <c r="C13" s="152" t="s">
        <v>91</v>
      </c>
      <c r="D13" s="152" t="s">
        <v>91</v>
      </c>
      <c r="E13" s="152" t="s">
        <v>91</v>
      </c>
      <c r="F13" s="152" t="s">
        <v>91</v>
      </c>
      <c r="G13" s="152" t="s">
        <v>91</v>
      </c>
      <c r="H13" s="152" t="s">
        <v>91</v>
      </c>
      <c r="I13" s="152" t="s">
        <v>91</v>
      </c>
      <c r="J13" s="152" t="s">
        <v>91</v>
      </c>
    </row>
    <row r="14" spans="1:10" s="149" customFormat="1" ht="19.5" customHeight="1">
      <c r="A14" s="147" t="s">
        <v>31</v>
      </c>
      <c r="B14" s="90" t="s">
        <v>35</v>
      </c>
      <c r="C14" s="152" t="s">
        <v>91</v>
      </c>
      <c r="D14" s="152" t="s">
        <v>91</v>
      </c>
      <c r="E14" s="152" t="s">
        <v>91</v>
      </c>
      <c r="F14" s="152" t="s">
        <v>91</v>
      </c>
      <c r="G14" s="152" t="s">
        <v>91</v>
      </c>
      <c r="H14" s="152" t="s">
        <v>91</v>
      </c>
      <c r="I14" s="152" t="s">
        <v>91</v>
      </c>
      <c r="J14" s="152" t="s">
        <v>91</v>
      </c>
    </row>
    <row r="15" spans="1:10" s="149" customFormat="1" ht="19.5" customHeight="1">
      <c r="A15" s="147"/>
      <c r="B15" s="90" t="s">
        <v>36</v>
      </c>
      <c r="C15" s="152" t="s">
        <v>91</v>
      </c>
      <c r="D15" s="152" t="s">
        <v>91</v>
      </c>
      <c r="E15" s="152" t="s">
        <v>91</v>
      </c>
      <c r="F15" s="152" t="s">
        <v>91</v>
      </c>
      <c r="G15" s="152" t="s">
        <v>91</v>
      </c>
      <c r="H15" s="152" t="s">
        <v>91</v>
      </c>
      <c r="I15" s="152" t="s">
        <v>91</v>
      </c>
      <c r="J15" s="152" t="s">
        <v>91</v>
      </c>
    </row>
    <row r="16" spans="1:10" s="149" customFormat="1" ht="19.5" customHeight="1">
      <c r="A16" s="147"/>
      <c r="B16" s="90" t="s">
        <v>37</v>
      </c>
      <c r="C16" s="152" t="s">
        <v>91</v>
      </c>
      <c r="D16" s="152" t="s">
        <v>91</v>
      </c>
      <c r="E16" s="152" t="s">
        <v>91</v>
      </c>
      <c r="F16" s="152" t="s">
        <v>91</v>
      </c>
      <c r="G16" s="152" t="s">
        <v>91</v>
      </c>
      <c r="H16" s="152" t="s">
        <v>91</v>
      </c>
      <c r="I16" s="152" t="s">
        <v>91</v>
      </c>
      <c r="J16" s="152" t="s">
        <v>91</v>
      </c>
    </row>
    <row r="17" spans="1:10" s="149" customFormat="1" ht="19.5" customHeight="1">
      <c r="A17" s="147"/>
      <c r="B17" s="165" t="s">
        <v>39</v>
      </c>
      <c r="C17" s="152" t="s">
        <v>91</v>
      </c>
      <c r="D17" s="152" t="s">
        <v>91</v>
      </c>
      <c r="E17" s="152" t="s">
        <v>91</v>
      </c>
      <c r="F17" s="152" t="s">
        <v>91</v>
      </c>
      <c r="G17" s="152" t="s">
        <v>91</v>
      </c>
      <c r="H17" s="152" t="s">
        <v>91</v>
      </c>
      <c r="I17" s="152" t="s">
        <v>91</v>
      </c>
      <c r="J17" s="152" t="s">
        <v>91</v>
      </c>
    </row>
    <row r="18" spans="1:10" s="149" customFormat="1" ht="19.5" customHeight="1">
      <c r="A18" s="147"/>
      <c r="B18" s="165" t="s">
        <v>38</v>
      </c>
      <c r="C18" s="152" t="s">
        <v>91</v>
      </c>
      <c r="D18" s="152" t="s">
        <v>91</v>
      </c>
      <c r="E18" s="152" t="s">
        <v>91</v>
      </c>
      <c r="F18" s="152" t="s">
        <v>91</v>
      </c>
      <c r="G18" s="152" t="s">
        <v>91</v>
      </c>
      <c r="H18" s="152" t="s">
        <v>91</v>
      </c>
      <c r="I18" s="152" t="s">
        <v>91</v>
      </c>
      <c r="J18" s="152" t="s">
        <v>91</v>
      </c>
    </row>
    <row r="19" spans="1:10" s="149" customFormat="1" ht="19.5" customHeight="1">
      <c r="A19" s="147"/>
      <c r="B19" s="165" t="s">
        <v>40</v>
      </c>
      <c r="C19" s="152" t="s">
        <v>91</v>
      </c>
      <c r="D19" s="152" t="s">
        <v>91</v>
      </c>
      <c r="E19" s="152" t="s">
        <v>91</v>
      </c>
      <c r="F19" s="152" t="s">
        <v>91</v>
      </c>
      <c r="G19" s="152" t="s">
        <v>91</v>
      </c>
      <c r="H19" s="152" t="s">
        <v>91</v>
      </c>
      <c r="I19" s="152" t="s">
        <v>91</v>
      </c>
      <c r="J19" s="152" t="s">
        <v>91</v>
      </c>
    </row>
    <row r="20" spans="1:10" s="149" customFormat="1" ht="19.5" customHeight="1">
      <c r="A20" s="153"/>
      <c r="B20" s="165" t="s">
        <v>83</v>
      </c>
      <c r="C20" s="152" t="s">
        <v>91</v>
      </c>
      <c r="D20" s="152" t="s">
        <v>91</v>
      </c>
      <c r="E20" s="152" t="s">
        <v>91</v>
      </c>
      <c r="F20" s="152" t="s">
        <v>91</v>
      </c>
      <c r="G20" s="152" t="s">
        <v>91</v>
      </c>
      <c r="H20" s="152" t="s">
        <v>91</v>
      </c>
      <c r="I20" s="152" t="s">
        <v>91</v>
      </c>
      <c r="J20" s="152" t="s">
        <v>91</v>
      </c>
    </row>
    <row r="21" spans="1:10" s="149" customFormat="1" ht="19.5" customHeight="1">
      <c r="A21" s="154" t="s">
        <v>41</v>
      </c>
      <c r="B21" s="166" t="s">
        <v>178</v>
      </c>
      <c r="C21" s="155">
        <v>6501599</v>
      </c>
      <c r="D21" s="156">
        <v>7119558</v>
      </c>
      <c r="E21" s="155">
        <v>8218335</v>
      </c>
      <c r="F21" s="155">
        <v>7475342</v>
      </c>
      <c r="G21" s="156">
        <v>7200319</v>
      </c>
      <c r="H21" s="155">
        <v>7299210</v>
      </c>
      <c r="I21" s="155">
        <v>7399629</v>
      </c>
      <c r="J21" s="155">
        <v>7425975</v>
      </c>
    </row>
    <row r="22" spans="1:10" s="149" customFormat="1" ht="19.5" customHeight="1">
      <c r="A22" s="150" t="s">
        <v>51</v>
      </c>
      <c r="B22" s="90" t="s">
        <v>179</v>
      </c>
      <c r="C22" s="151">
        <f aca="true" t="shared" si="0" ref="C22:H22">SUM(C11:C12)</f>
        <v>2465000</v>
      </c>
      <c r="D22" s="151">
        <f t="shared" si="0"/>
        <v>3439481</v>
      </c>
      <c r="E22" s="151">
        <f t="shared" si="0"/>
        <v>2430032</v>
      </c>
      <c r="F22" s="151">
        <f t="shared" si="0"/>
        <v>1509618</v>
      </c>
      <c r="G22" s="151">
        <f t="shared" si="0"/>
        <v>966618</v>
      </c>
      <c r="H22" s="151">
        <f t="shared" si="0"/>
        <v>460605</v>
      </c>
      <c r="I22" s="151">
        <f>SUM(I11:I13)</f>
        <v>0</v>
      </c>
      <c r="J22" s="151">
        <f>SUM(J11:J13)</f>
        <v>0</v>
      </c>
    </row>
    <row r="23" spans="1:10" s="149" customFormat="1" ht="19.5" customHeight="1" thickBot="1">
      <c r="A23" s="157" t="s">
        <v>60</v>
      </c>
      <c r="B23" s="167" t="s">
        <v>180</v>
      </c>
      <c r="C23" s="158">
        <f aca="true" t="shared" si="1" ref="C23:J23">SUM(C22/C21)</f>
        <v>0.3791375014054235</v>
      </c>
      <c r="D23" s="158">
        <f t="shared" si="1"/>
        <v>0.4831031645503836</v>
      </c>
      <c r="E23" s="158">
        <f t="shared" si="1"/>
        <v>0.2956842231425222</v>
      </c>
      <c r="F23" s="158">
        <f t="shared" si="1"/>
        <v>0.2019463457324093</v>
      </c>
      <c r="G23" s="158">
        <f t="shared" si="1"/>
        <v>0.13424655213192638</v>
      </c>
      <c r="H23" s="158">
        <f t="shared" si="1"/>
        <v>0.06310340434101773</v>
      </c>
      <c r="I23" s="158">
        <f t="shared" si="1"/>
        <v>0</v>
      </c>
      <c r="J23" s="158">
        <f t="shared" si="1"/>
        <v>0</v>
      </c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D4:I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5
do Uchwały Nr XXXVIII/237/2006
Rady Gminy w Kolnie
z dnia 28.07.2006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31"/>
  <sheetViews>
    <sheetView zoomScale="75" zoomScaleNormal="75" workbookViewId="0" topLeftCell="C1">
      <selection activeCell="F21" sqref="F21"/>
    </sheetView>
  </sheetViews>
  <sheetFormatPr defaultColWidth="9.00390625" defaultRowHeight="12.75"/>
  <cols>
    <col min="1" max="1" width="6.875" style="5" customWidth="1"/>
    <col min="2" max="2" width="46.25390625" style="5" customWidth="1"/>
    <col min="3" max="3" width="18.875" style="5" customWidth="1"/>
    <col min="4" max="4" width="16.25390625" style="5" bestFit="1" customWidth="1"/>
    <col min="5" max="9" width="12.75390625" style="5" customWidth="1"/>
    <col min="10" max="10" width="12.75390625" style="5" hidden="1" customWidth="1"/>
    <col min="11" max="16384" width="9.125" style="5" customWidth="1"/>
  </cols>
  <sheetData>
    <row r="1" spans="1:10" ht="26.25" customHeight="1">
      <c r="A1" s="193" t="s">
        <v>181</v>
      </c>
      <c r="B1" s="193"/>
      <c r="C1" s="193"/>
      <c r="D1" s="193"/>
      <c r="E1" s="193"/>
      <c r="F1" s="193"/>
      <c r="G1" s="193"/>
      <c r="H1" s="242"/>
      <c r="I1" s="242"/>
      <c r="J1" s="242"/>
    </row>
    <row r="2" spans="7:10" ht="13.5" thickBot="1">
      <c r="G2" s="33"/>
      <c r="J2" s="33" t="s">
        <v>84</v>
      </c>
    </row>
    <row r="3" spans="1:10" ht="24.75" customHeight="1" thickBot="1">
      <c r="A3" s="209" t="s">
        <v>13</v>
      </c>
      <c r="B3" s="209" t="s">
        <v>0</v>
      </c>
      <c r="C3" s="211" t="s">
        <v>226</v>
      </c>
      <c r="D3" s="209" t="s">
        <v>93</v>
      </c>
      <c r="E3" s="243" t="s">
        <v>129</v>
      </c>
      <c r="F3" s="244"/>
      <c r="G3" s="244"/>
      <c r="H3" s="244"/>
      <c r="I3" s="245"/>
      <c r="J3" s="185"/>
    </row>
    <row r="4" spans="1:10" ht="24.75" customHeight="1" thickBot="1">
      <c r="A4" s="210"/>
      <c r="B4" s="210"/>
      <c r="C4" s="212"/>
      <c r="D4" s="210"/>
      <c r="E4" s="10">
        <v>2007</v>
      </c>
      <c r="F4" s="10">
        <v>2008</v>
      </c>
      <c r="G4" s="10">
        <v>2009</v>
      </c>
      <c r="H4" s="10">
        <v>2010</v>
      </c>
      <c r="I4" s="10">
        <v>2011</v>
      </c>
      <c r="J4" s="10"/>
    </row>
    <row r="5" spans="1:10" ht="7.5" customHeight="1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/>
    </row>
    <row r="6" spans="1:10" s="107" customFormat="1" ht="18.75" customHeight="1">
      <c r="A6" s="176" t="s">
        <v>14</v>
      </c>
      <c r="B6" s="170" t="s">
        <v>172</v>
      </c>
      <c r="C6" s="171">
        <f aca="true" t="shared" si="0" ref="C6:I6">SUM(C7+C11+C12)</f>
        <v>6501599</v>
      </c>
      <c r="D6" s="171">
        <f t="shared" si="0"/>
        <v>7119558</v>
      </c>
      <c r="E6" s="171">
        <f t="shared" si="0"/>
        <v>8218334.82</v>
      </c>
      <c r="F6" s="171">
        <f t="shared" si="0"/>
        <v>7475341.9382</v>
      </c>
      <c r="G6" s="171">
        <f t="shared" si="0"/>
        <v>7200319.337582</v>
      </c>
      <c r="H6" s="171">
        <f t="shared" si="0"/>
        <v>7299209.88815782</v>
      </c>
      <c r="I6" s="171">
        <f t="shared" si="0"/>
        <v>7399628.867039397</v>
      </c>
      <c r="J6" s="171"/>
    </row>
    <row r="7" spans="1:10" ht="12.75">
      <c r="A7" s="42" t="s">
        <v>130</v>
      </c>
      <c r="B7" s="4" t="s">
        <v>131</v>
      </c>
      <c r="C7" s="104">
        <v>2652770</v>
      </c>
      <c r="D7" s="104">
        <v>2680644</v>
      </c>
      <c r="E7" s="104">
        <v>2684425</v>
      </c>
      <c r="F7" s="104">
        <v>2636114</v>
      </c>
      <c r="G7" s="104">
        <f>SUM(F7*1.02)</f>
        <v>2688836.2800000003</v>
      </c>
      <c r="H7" s="104">
        <v>2742612</v>
      </c>
      <c r="I7" s="104">
        <v>2797465</v>
      </c>
      <c r="J7" s="104"/>
    </row>
    <row r="8" spans="1:10" ht="12.75">
      <c r="A8" s="42" t="s">
        <v>15</v>
      </c>
      <c r="B8" s="4" t="s">
        <v>132</v>
      </c>
      <c r="C8" s="104">
        <v>1494355</v>
      </c>
      <c r="D8" s="104">
        <v>1627480</v>
      </c>
      <c r="E8" s="104">
        <v>1624282</v>
      </c>
      <c r="F8" s="104">
        <f aca="true" t="shared" si="1" ref="F8:I9">SUM(E8*1.01)</f>
        <v>1640524.82</v>
      </c>
      <c r="G8" s="104">
        <f t="shared" si="1"/>
        <v>1656930.0682</v>
      </c>
      <c r="H8" s="104">
        <f t="shared" si="1"/>
        <v>1673499.3688820002</v>
      </c>
      <c r="I8" s="104">
        <f t="shared" si="1"/>
        <v>1690234.3625708201</v>
      </c>
      <c r="J8" s="104"/>
    </row>
    <row r="9" spans="1:10" ht="12.75">
      <c r="A9" s="42" t="s">
        <v>16</v>
      </c>
      <c r="B9" s="4" t="s">
        <v>133</v>
      </c>
      <c r="C9" s="104">
        <v>326822</v>
      </c>
      <c r="D9" s="104">
        <v>288700</v>
      </c>
      <c r="E9" s="104">
        <v>238057</v>
      </c>
      <c r="F9" s="104">
        <f t="shared" si="1"/>
        <v>240437.57</v>
      </c>
      <c r="G9" s="104">
        <f t="shared" si="1"/>
        <v>242841.9457</v>
      </c>
      <c r="H9" s="104">
        <f t="shared" si="1"/>
        <v>245270.36515700002</v>
      </c>
      <c r="I9" s="104">
        <f t="shared" si="1"/>
        <v>247723.06880857004</v>
      </c>
      <c r="J9" s="104"/>
    </row>
    <row r="10" spans="1:10" ht="12.75">
      <c r="A10" s="42" t="s">
        <v>17</v>
      </c>
      <c r="B10" s="3" t="s">
        <v>134</v>
      </c>
      <c r="C10" s="103">
        <v>570298</v>
      </c>
      <c r="D10" s="103">
        <v>652253</v>
      </c>
      <c r="E10" s="103">
        <f>SUM(D10*1.05)</f>
        <v>684865.65</v>
      </c>
      <c r="F10" s="103">
        <f>SUM(E10*1.05)</f>
        <v>719108.9325000001</v>
      </c>
      <c r="G10" s="103">
        <f>SUM(F10*1.05)</f>
        <v>755064.3791250001</v>
      </c>
      <c r="H10" s="103">
        <f>SUM(G10*1.05)</f>
        <v>792817.5980812501</v>
      </c>
      <c r="I10" s="103">
        <f>SUM(H10*1.05)</f>
        <v>832458.4779853126</v>
      </c>
      <c r="J10" s="103"/>
    </row>
    <row r="11" spans="1:10" ht="12.75">
      <c r="A11" s="42" t="s">
        <v>135</v>
      </c>
      <c r="B11" s="39" t="s">
        <v>136</v>
      </c>
      <c r="C11" s="104">
        <v>2436083</v>
      </c>
      <c r="D11" s="104">
        <v>2702982</v>
      </c>
      <c r="E11" s="104">
        <f>SUM(D11*1.01)</f>
        <v>2730011.82</v>
      </c>
      <c r="F11" s="104">
        <f>SUM(E11*1.01)</f>
        <v>2757311.9381999997</v>
      </c>
      <c r="G11" s="104">
        <f>SUM(F11*1.01)</f>
        <v>2784885.057582</v>
      </c>
      <c r="H11" s="104">
        <f>SUM(G11*1.01)</f>
        <v>2812733.90815782</v>
      </c>
      <c r="I11" s="104">
        <f>SUM(H11*1.01)</f>
        <v>2840861.2472393983</v>
      </c>
      <c r="J11" s="104"/>
    </row>
    <row r="12" spans="1:10" ht="12.75">
      <c r="A12" s="42" t="s">
        <v>137</v>
      </c>
      <c r="B12" s="4" t="s">
        <v>138</v>
      </c>
      <c r="C12" s="104">
        <v>1412746</v>
      </c>
      <c r="D12" s="104">
        <v>1735932</v>
      </c>
      <c r="E12" s="104">
        <v>2803898</v>
      </c>
      <c r="F12" s="104">
        <v>2081916</v>
      </c>
      <c r="G12" s="104">
        <v>1726598</v>
      </c>
      <c r="H12" s="104">
        <f>SUM(G12*1.01)</f>
        <v>1743863.98</v>
      </c>
      <c r="I12" s="104">
        <f>SUM(H12*1.01)</f>
        <v>1761302.6198</v>
      </c>
      <c r="J12" s="104"/>
    </row>
    <row r="13" spans="1:10" s="107" customFormat="1" ht="19.5" customHeight="1">
      <c r="A13" s="168" t="s">
        <v>18</v>
      </c>
      <c r="B13" s="40" t="s">
        <v>145</v>
      </c>
      <c r="C13" s="169">
        <v>6462817</v>
      </c>
      <c r="D13" s="169">
        <v>8094039</v>
      </c>
      <c r="E13" s="169">
        <v>6287959</v>
      </c>
      <c r="F13" s="169">
        <v>6554928</v>
      </c>
      <c r="G13" s="169">
        <v>6657319</v>
      </c>
      <c r="H13" s="169">
        <v>6793197</v>
      </c>
      <c r="I13" s="169">
        <v>6939024</v>
      </c>
      <c r="J13" s="169"/>
    </row>
    <row r="14" spans="1:10" s="107" customFormat="1" ht="17.25" customHeight="1">
      <c r="A14" s="168" t="s">
        <v>19</v>
      </c>
      <c r="B14" s="40" t="s">
        <v>182</v>
      </c>
      <c r="C14" s="169">
        <f>SUM(C15)</f>
        <v>834999</v>
      </c>
      <c r="D14" s="169">
        <f>SUM(D15)</f>
        <v>912000</v>
      </c>
      <c r="E14" s="169">
        <f>SUM(E15+E19)</f>
        <v>2080376</v>
      </c>
      <c r="F14" s="169">
        <f>SUM(F15+F19)</f>
        <v>1092414</v>
      </c>
      <c r="G14" s="169">
        <f>SUM(G15+G19)</f>
        <v>673000</v>
      </c>
      <c r="H14" s="169">
        <f>SUM(H15+H19)</f>
        <v>598013</v>
      </c>
      <c r="I14" s="169">
        <f>SUM(I15+I19)</f>
        <v>515605</v>
      </c>
      <c r="J14" s="169"/>
    </row>
    <row r="15" spans="1:10" ht="17.25" customHeight="1">
      <c r="A15" s="42" t="s">
        <v>130</v>
      </c>
      <c r="B15" s="41" t="s">
        <v>146</v>
      </c>
      <c r="C15" s="104">
        <f aca="true" t="shared" si="2" ref="C15:I15">SUM(C16:C18)</f>
        <v>834999</v>
      </c>
      <c r="D15" s="104">
        <f t="shared" si="2"/>
        <v>912000</v>
      </c>
      <c r="E15" s="104">
        <f t="shared" si="2"/>
        <v>892000</v>
      </c>
      <c r="F15" s="104">
        <f t="shared" si="2"/>
        <v>497000</v>
      </c>
      <c r="G15" s="104">
        <f t="shared" si="2"/>
        <v>170000</v>
      </c>
      <c r="H15" s="104">
        <f t="shared" si="2"/>
        <v>188000</v>
      </c>
      <c r="I15" s="104">
        <f t="shared" si="2"/>
        <v>195000</v>
      </c>
      <c r="J15" s="104"/>
    </row>
    <row r="16" spans="1:10" ht="12.75">
      <c r="A16" s="42" t="s">
        <v>15</v>
      </c>
      <c r="B16" s="4" t="s">
        <v>170</v>
      </c>
      <c r="C16" s="104">
        <v>731000</v>
      </c>
      <c r="D16" s="104">
        <v>792000</v>
      </c>
      <c r="E16" s="104">
        <v>792000</v>
      </c>
      <c r="F16" s="104">
        <v>425000</v>
      </c>
      <c r="G16" s="104">
        <v>120000</v>
      </c>
      <c r="H16" s="104">
        <v>156000</v>
      </c>
      <c r="I16" s="104">
        <v>180000</v>
      </c>
      <c r="J16" s="105"/>
    </row>
    <row r="17" spans="1:10" ht="51">
      <c r="A17" s="42" t="s">
        <v>16</v>
      </c>
      <c r="B17" s="41" t="s">
        <v>171</v>
      </c>
      <c r="C17" s="105" t="s">
        <v>91</v>
      </c>
      <c r="D17" s="105" t="s">
        <v>91</v>
      </c>
      <c r="E17" s="105" t="s">
        <v>91</v>
      </c>
      <c r="F17" s="105" t="s">
        <v>91</v>
      </c>
      <c r="G17" s="105" t="s">
        <v>91</v>
      </c>
      <c r="H17" s="105" t="s">
        <v>91</v>
      </c>
      <c r="I17" s="105" t="s">
        <v>91</v>
      </c>
      <c r="J17" s="105"/>
    </row>
    <row r="18" spans="1:10" ht="12.75">
      <c r="A18" s="42" t="s">
        <v>17</v>
      </c>
      <c r="B18" s="4" t="s">
        <v>147</v>
      </c>
      <c r="C18" s="104">
        <v>103999</v>
      </c>
      <c r="D18" s="104">
        <v>120000</v>
      </c>
      <c r="E18" s="175">
        <v>100000</v>
      </c>
      <c r="F18" s="175">
        <v>72000</v>
      </c>
      <c r="G18" s="175">
        <v>50000</v>
      </c>
      <c r="H18" s="175">
        <v>32000</v>
      </c>
      <c r="I18" s="175">
        <v>15000</v>
      </c>
      <c r="J18" s="105"/>
    </row>
    <row r="19" spans="1:10" ht="20.25" customHeight="1">
      <c r="A19" s="42" t="s">
        <v>135</v>
      </c>
      <c r="B19" s="41" t="s">
        <v>148</v>
      </c>
      <c r="C19" s="105" t="s">
        <v>91</v>
      </c>
      <c r="D19" s="105" t="s">
        <v>91</v>
      </c>
      <c r="E19" s="104">
        <f>SUM(E20+E21+E22)</f>
        <v>1188376</v>
      </c>
      <c r="F19" s="104">
        <f>SUM(F20:F22)</f>
        <v>595414</v>
      </c>
      <c r="G19" s="104">
        <f>SUM(G20:G22)</f>
        <v>503000</v>
      </c>
      <c r="H19" s="104">
        <f>SUM(H20:H22)</f>
        <v>410013</v>
      </c>
      <c r="I19" s="104">
        <f>SUM(I20:I22)</f>
        <v>320605</v>
      </c>
      <c r="J19" s="104"/>
    </row>
    <row r="20" spans="1:10" ht="12.75">
      <c r="A20" s="42" t="s">
        <v>15</v>
      </c>
      <c r="B20" s="4" t="s">
        <v>170</v>
      </c>
      <c r="C20" s="105" t="s">
        <v>91</v>
      </c>
      <c r="D20" s="105" t="s">
        <v>91</v>
      </c>
      <c r="E20" s="105">
        <v>60000</v>
      </c>
      <c r="F20" s="104">
        <v>108000</v>
      </c>
      <c r="G20" s="104">
        <v>300000</v>
      </c>
      <c r="H20" s="104">
        <v>240000</v>
      </c>
      <c r="I20" s="104">
        <v>212803</v>
      </c>
      <c r="J20" s="104"/>
    </row>
    <row r="21" spans="1:10" ht="51">
      <c r="A21" s="42" t="s">
        <v>16</v>
      </c>
      <c r="B21" s="41" t="s">
        <v>171</v>
      </c>
      <c r="C21" s="105" t="s">
        <v>91</v>
      </c>
      <c r="D21" s="105" t="s">
        <v>91</v>
      </c>
      <c r="E21" s="104">
        <v>1078376</v>
      </c>
      <c r="F21" s="105">
        <v>387414</v>
      </c>
      <c r="G21" s="105">
        <v>123000</v>
      </c>
      <c r="H21" s="105">
        <v>110013</v>
      </c>
      <c r="I21" s="105">
        <v>67802</v>
      </c>
      <c r="J21" s="105"/>
    </row>
    <row r="22" spans="1:10" ht="12.75">
      <c r="A22" s="42" t="s">
        <v>17</v>
      </c>
      <c r="B22" s="4" t="s">
        <v>147</v>
      </c>
      <c r="C22" s="105" t="s">
        <v>91</v>
      </c>
      <c r="D22" s="105" t="s">
        <v>91</v>
      </c>
      <c r="E22" s="104">
        <v>50000</v>
      </c>
      <c r="F22" s="104">
        <v>100000</v>
      </c>
      <c r="G22" s="104">
        <v>80000</v>
      </c>
      <c r="H22" s="104">
        <v>60000</v>
      </c>
      <c r="I22" s="104">
        <v>40000</v>
      </c>
      <c r="J22" s="105"/>
    </row>
    <row r="23" spans="1:10" ht="12.75">
      <c r="A23" s="42" t="s">
        <v>137</v>
      </c>
      <c r="B23" s="4" t="s">
        <v>149</v>
      </c>
      <c r="C23" s="105" t="s">
        <v>91</v>
      </c>
      <c r="D23" s="105" t="s">
        <v>91</v>
      </c>
      <c r="E23" s="105" t="s">
        <v>91</v>
      </c>
      <c r="F23" s="105" t="s">
        <v>91</v>
      </c>
      <c r="G23" s="105" t="s">
        <v>91</v>
      </c>
      <c r="H23" s="105" t="s">
        <v>91</v>
      </c>
      <c r="I23" s="105" t="s">
        <v>91</v>
      </c>
      <c r="J23" s="105"/>
    </row>
    <row r="24" spans="1:10" ht="12.75">
      <c r="A24" s="42" t="s">
        <v>139</v>
      </c>
      <c r="B24" s="4" t="s">
        <v>48</v>
      </c>
      <c r="C24" s="105" t="s">
        <v>91</v>
      </c>
      <c r="D24" s="105" t="s">
        <v>91</v>
      </c>
      <c r="E24" s="105" t="s">
        <v>91</v>
      </c>
      <c r="F24" s="105" t="s">
        <v>91</v>
      </c>
      <c r="G24" s="105" t="s">
        <v>91</v>
      </c>
      <c r="H24" s="105" t="s">
        <v>91</v>
      </c>
      <c r="I24" s="105" t="s">
        <v>91</v>
      </c>
      <c r="J24" s="105"/>
    </row>
    <row r="25" spans="1:10" ht="19.5" customHeight="1">
      <c r="A25" s="168" t="s">
        <v>71</v>
      </c>
      <c r="B25" s="40" t="s">
        <v>150</v>
      </c>
      <c r="C25" s="169">
        <f aca="true" t="shared" si="3" ref="C25:I25">SUM(C6-C13)</f>
        <v>38782</v>
      </c>
      <c r="D25" s="169">
        <f t="shared" si="3"/>
        <v>-974481</v>
      </c>
      <c r="E25" s="169">
        <f t="shared" si="3"/>
        <v>1930375.8200000003</v>
      </c>
      <c r="F25" s="169">
        <f t="shared" si="3"/>
        <v>920413.9381999997</v>
      </c>
      <c r="G25" s="169">
        <f t="shared" si="3"/>
        <v>543000.3375819996</v>
      </c>
      <c r="H25" s="169">
        <f t="shared" si="3"/>
        <v>506012.8881578203</v>
      </c>
      <c r="I25" s="169">
        <f t="shared" si="3"/>
        <v>460604.86703939736</v>
      </c>
      <c r="J25" s="169"/>
    </row>
    <row r="26" spans="1:10" ht="19.5" customHeight="1">
      <c r="A26" s="168" t="s">
        <v>140</v>
      </c>
      <c r="B26" s="40" t="s">
        <v>151</v>
      </c>
      <c r="C26" s="169">
        <v>2465000</v>
      </c>
      <c r="D26" s="169">
        <f>SUM(C26+1766481-D16)</f>
        <v>3439481</v>
      </c>
      <c r="E26" s="169">
        <f>SUM(D26-E16-E20-E21+E27)</f>
        <v>2430032</v>
      </c>
      <c r="F26" s="169">
        <f>SUM(E26-F16-F20-F21)</f>
        <v>1509618</v>
      </c>
      <c r="G26" s="169">
        <f>SUM(F26-G16-G20-G21)</f>
        <v>966618</v>
      </c>
      <c r="H26" s="169">
        <f>SUM(G26-H16-H20-H21)</f>
        <v>460605</v>
      </c>
      <c r="I26" s="169">
        <f>SUM(H26-I16-I20-I21)</f>
        <v>0</v>
      </c>
      <c r="J26" s="169"/>
    </row>
    <row r="27" spans="1:10" ht="51">
      <c r="A27" s="42" t="s">
        <v>15</v>
      </c>
      <c r="B27" s="41" t="s">
        <v>152</v>
      </c>
      <c r="C27" s="105" t="s">
        <v>91</v>
      </c>
      <c r="D27" s="104">
        <v>845678</v>
      </c>
      <c r="E27" s="105">
        <v>920927</v>
      </c>
      <c r="F27" s="105" t="s">
        <v>91</v>
      </c>
      <c r="G27" s="105" t="s">
        <v>91</v>
      </c>
      <c r="H27" s="105" t="s">
        <v>91</v>
      </c>
      <c r="I27" s="105" t="s">
        <v>91</v>
      </c>
      <c r="J27" s="105"/>
    </row>
    <row r="28" spans="1:10" ht="19.5" customHeight="1">
      <c r="A28" s="42" t="s">
        <v>141</v>
      </c>
      <c r="B28" s="40" t="s">
        <v>231</v>
      </c>
      <c r="C28" s="106">
        <f>SUM(C26/C6)</f>
        <v>0.3791375014054235</v>
      </c>
      <c r="D28" s="106">
        <f>SUM((D26-D27)/D6)</f>
        <v>0.36432079070077106</v>
      </c>
      <c r="E28" s="106">
        <f>SUM((E26-E27)/E6)</f>
        <v>0.18362661452140738</v>
      </c>
      <c r="F28" s="106">
        <f>SUM(F26/F6)</f>
        <v>0.20194634740193618</v>
      </c>
      <c r="G28" s="106">
        <f>SUM(G26/G6)</f>
        <v>0.1342465458378695</v>
      </c>
      <c r="H28" s="106">
        <f>SUM(H26/H6)</f>
        <v>0.06310340530791995</v>
      </c>
      <c r="I28" s="106">
        <f>SUM(I26/I6)</f>
        <v>0</v>
      </c>
      <c r="J28" s="106"/>
    </row>
    <row r="29" spans="1:10" ht="30" customHeight="1">
      <c r="A29" s="42" t="s">
        <v>142</v>
      </c>
      <c r="B29" s="44" t="s">
        <v>232</v>
      </c>
      <c r="C29" s="106">
        <f aca="true" t="shared" si="4" ref="C29:I29">SUM(C14/C6)</f>
        <v>0.12842979088682646</v>
      </c>
      <c r="D29" s="106">
        <f t="shared" si="4"/>
        <v>0.1280978397816269</v>
      </c>
      <c r="E29" s="106">
        <f>SUM((E14-E21)/E6)</f>
        <v>0.12192250887145042</v>
      </c>
      <c r="F29" s="106">
        <f>SUM((F14-F21)/F6)</f>
        <v>0.09431006712848217</v>
      </c>
      <c r="G29" s="106">
        <f t="shared" si="4"/>
        <v>0.09346807668477741</v>
      </c>
      <c r="H29" s="106">
        <f t="shared" si="4"/>
        <v>0.08192845652653605</v>
      </c>
      <c r="I29" s="106">
        <f t="shared" si="4"/>
        <v>0.06967984601183036</v>
      </c>
      <c r="J29" s="106"/>
    </row>
    <row r="30" spans="1:10" ht="19.5" customHeight="1">
      <c r="A30" s="42" t="s">
        <v>143</v>
      </c>
      <c r="B30" s="40" t="s">
        <v>233</v>
      </c>
      <c r="C30" s="106">
        <f aca="true" t="shared" si="5" ref="C30:I30">SUM(C26/C6)</f>
        <v>0.3791375014054235</v>
      </c>
      <c r="D30" s="106">
        <f t="shared" si="5"/>
        <v>0.4831031645503836</v>
      </c>
      <c r="E30" s="106">
        <f t="shared" si="5"/>
        <v>0.2956842296186711</v>
      </c>
      <c r="F30" s="106">
        <f t="shared" si="5"/>
        <v>0.20194634740193618</v>
      </c>
      <c r="G30" s="106">
        <f t="shared" si="5"/>
        <v>0.1342465458378695</v>
      </c>
      <c r="H30" s="106">
        <f t="shared" si="5"/>
        <v>0.06310340530791995</v>
      </c>
      <c r="I30" s="106">
        <f t="shared" si="5"/>
        <v>0</v>
      </c>
      <c r="J30" s="106"/>
    </row>
    <row r="31" spans="1:10" ht="30" customHeight="1" thickBot="1">
      <c r="A31" s="43" t="s">
        <v>144</v>
      </c>
      <c r="B31" s="45" t="s">
        <v>234</v>
      </c>
      <c r="C31" s="91">
        <f aca="true" t="shared" si="6" ref="C31:I31">SUM(C14/C6)</f>
        <v>0.12842979088682646</v>
      </c>
      <c r="D31" s="91">
        <f t="shared" si="6"/>
        <v>0.1280978397816269</v>
      </c>
      <c r="E31" s="91">
        <f t="shared" si="6"/>
        <v>0.25313838454685883</v>
      </c>
      <c r="F31" s="91">
        <f t="shared" si="6"/>
        <v>0.14613565627247335</v>
      </c>
      <c r="G31" s="91">
        <f t="shared" si="6"/>
        <v>0.09346807668477741</v>
      </c>
      <c r="H31" s="91">
        <f t="shared" si="6"/>
        <v>0.08192845652653605</v>
      </c>
      <c r="I31" s="91">
        <f t="shared" si="6"/>
        <v>0.06967984601183036</v>
      </c>
      <c r="J31" s="91"/>
    </row>
  </sheetData>
  <mergeCells count="6">
    <mergeCell ref="A1:J1"/>
    <mergeCell ref="C3:C4"/>
    <mergeCell ref="B3:B4"/>
    <mergeCell ref="A3:A4"/>
    <mergeCell ref="D3:D4"/>
    <mergeCell ref="E3:I3"/>
  </mergeCells>
  <printOptions horizontalCentered="1" verticalCentered="1"/>
  <pageMargins left="0.1968503937007874" right="0.3937007874015748" top="0.5905511811023623" bottom="0.1968503937007874" header="0.5118110236220472" footer="0.5118110236220472"/>
  <pageSetup horizontalDpi="300" verticalDpi="300" orientation="landscape" paperSize="9" scale="80" r:id="rId1"/>
  <headerFooter alignWithMargins="0">
    <oddHeader>&amp;R&amp;"Arial CE,Kursywa"&amp;8Załącznik Nr 5a 
do Uchwały Nr     /     /2006
Rady Gminy w Kolnie 
z dnia 28.07.2006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E50"/>
  <sheetViews>
    <sheetView workbookViewId="0" topLeftCell="A1">
      <selection activeCell="E16" sqref="E16"/>
    </sheetView>
  </sheetViews>
  <sheetFormatPr defaultColWidth="9.00390625" defaultRowHeight="12.75"/>
  <cols>
    <col min="1" max="1" width="4.75390625" style="5" bestFit="1" customWidth="1"/>
    <col min="2" max="2" width="40.125" style="5" bestFit="1" customWidth="1"/>
    <col min="3" max="3" width="14.00390625" style="5" bestFit="1" customWidth="1"/>
    <col min="4" max="4" width="16.25390625" style="5" hidden="1" customWidth="1"/>
    <col min="5" max="5" width="13.75390625" style="5" customWidth="1"/>
    <col min="6" max="16384" width="9.125" style="5" customWidth="1"/>
  </cols>
  <sheetData>
    <row r="1" spans="1:5" ht="15" customHeight="1">
      <c r="A1" s="213" t="s">
        <v>221</v>
      </c>
      <c r="B1" s="213"/>
      <c r="C1" s="213"/>
      <c r="D1" s="213"/>
      <c r="E1" s="213"/>
    </row>
    <row r="2" spans="1:5" ht="15" customHeight="1">
      <c r="A2" s="247"/>
      <c r="B2" s="247"/>
      <c r="C2" s="247"/>
      <c r="D2" s="247"/>
      <c r="E2" s="247"/>
    </row>
    <row r="4" ht="13.5" thickBot="1">
      <c r="E4" s="34" t="s">
        <v>84</v>
      </c>
    </row>
    <row r="5" spans="1:5" ht="15.75" thickBot="1">
      <c r="A5" s="1" t="s">
        <v>13</v>
      </c>
      <c r="B5" s="1" t="s">
        <v>6</v>
      </c>
      <c r="C5" s="1" t="s">
        <v>42</v>
      </c>
      <c r="D5" s="243" t="s">
        <v>10</v>
      </c>
      <c r="E5" s="246"/>
    </row>
    <row r="6" spans="1:5" ht="15">
      <c r="A6" s="2"/>
      <c r="B6" s="2"/>
      <c r="C6" s="2" t="s">
        <v>5</v>
      </c>
      <c r="D6" s="31" t="s">
        <v>1</v>
      </c>
      <c r="E6" s="7" t="s">
        <v>2</v>
      </c>
    </row>
    <row r="7" spans="1:5" ht="15.75" thickBot="1">
      <c r="A7" s="2"/>
      <c r="B7" s="2"/>
      <c r="C7" s="2"/>
      <c r="D7" s="30" t="s">
        <v>167</v>
      </c>
      <c r="E7" s="30" t="s">
        <v>85</v>
      </c>
    </row>
    <row r="8" spans="1:5" ht="9" customHeight="1" thickBo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19.5" customHeight="1">
      <c r="A9" s="14" t="s">
        <v>15</v>
      </c>
      <c r="B9" s="15" t="s">
        <v>45</v>
      </c>
      <c r="C9" s="14"/>
      <c r="D9" s="92">
        <v>6727592</v>
      </c>
      <c r="E9" s="92">
        <v>7119558</v>
      </c>
    </row>
    <row r="10" spans="1:5" ht="19.5" customHeight="1">
      <c r="A10" s="17" t="s">
        <v>16</v>
      </c>
      <c r="B10" s="18" t="s">
        <v>46</v>
      </c>
      <c r="C10" s="17"/>
      <c r="D10" s="93">
        <v>6692592</v>
      </c>
      <c r="E10" s="93">
        <v>8094039</v>
      </c>
    </row>
    <row r="11" spans="1:5" ht="19.5" customHeight="1">
      <c r="A11" s="17"/>
      <c r="B11" s="18" t="s">
        <v>81</v>
      </c>
      <c r="C11" s="17"/>
      <c r="D11" s="93">
        <f>SUM(D9-D10)</f>
        <v>35000</v>
      </c>
      <c r="E11" s="94" t="s">
        <v>91</v>
      </c>
    </row>
    <row r="12" spans="1:5" ht="19.5" customHeight="1" thickBot="1">
      <c r="A12" s="28"/>
      <c r="B12" s="29" t="s">
        <v>82</v>
      </c>
      <c r="C12" s="28"/>
      <c r="D12" s="95" t="s">
        <v>91</v>
      </c>
      <c r="E12" s="96">
        <f>SUM(E9-E10)</f>
        <v>-974481</v>
      </c>
    </row>
    <row r="13" spans="1:5" ht="19.5" customHeight="1" thickBot="1">
      <c r="A13" s="1" t="s">
        <v>14</v>
      </c>
      <c r="B13" s="9" t="s">
        <v>183</v>
      </c>
      <c r="C13" s="172"/>
      <c r="D13" s="173">
        <f>SUM(D14-D24)</f>
        <v>-35000</v>
      </c>
      <c r="E13" s="173">
        <f>SUM(E14-E24)</f>
        <v>974481</v>
      </c>
    </row>
    <row r="14" spans="1:5" ht="19.5" customHeight="1" thickBot="1">
      <c r="A14" s="207" t="s">
        <v>54</v>
      </c>
      <c r="B14" s="208"/>
      <c r="C14" s="16"/>
      <c r="D14" s="174">
        <f>SUM(D15:D23)</f>
        <v>696000</v>
      </c>
      <c r="E14" s="174">
        <f>SUM(E15:E23)</f>
        <v>1766481</v>
      </c>
    </row>
    <row r="15" spans="1:5" ht="19.5" customHeight="1">
      <c r="A15" s="21" t="s">
        <v>15</v>
      </c>
      <c r="B15" s="20" t="s">
        <v>32</v>
      </c>
      <c r="C15" s="21" t="s">
        <v>55</v>
      </c>
      <c r="D15" s="97">
        <v>696000</v>
      </c>
      <c r="E15" s="97">
        <v>1157199</v>
      </c>
    </row>
    <row r="16" spans="1:5" ht="19.5" customHeight="1">
      <c r="A16" s="17" t="s">
        <v>16</v>
      </c>
      <c r="B16" s="18" t="s">
        <v>33</v>
      </c>
      <c r="C16" s="17" t="s">
        <v>55</v>
      </c>
      <c r="D16" s="94" t="s">
        <v>91</v>
      </c>
      <c r="E16" s="94" t="s">
        <v>52</v>
      </c>
    </row>
    <row r="17" spans="1:5" ht="49.5" customHeight="1">
      <c r="A17" s="17" t="s">
        <v>17</v>
      </c>
      <c r="B17" s="46" t="s">
        <v>157</v>
      </c>
      <c r="C17" s="17" t="s">
        <v>158</v>
      </c>
      <c r="D17" s="94" t="s">
        <v>91</v>
      </c>
      <c r="E17" s="93">
        <v>609282</v>
      </c>
    </row>
    <row r="18" spans="1:5" ht="19.5" customHeight="1">
      <c r="A18" s="17" t="s">
        <v>3</v>
      </c>
      <c r="B18" s="18" t="s">
        <v>57</v>
      </c>
      <c r="C18" s="17" t="s">
        <v>159</v>
      </c>
      <c r="D18" s="94" t="s">
        <v>91</v>
      </c>
      <c r="E18" s="94" t="s">
        <v>91</v>
      </c>
    </row>
    <row r="19" spans="1:5" ht="19.5" customHeight="1">
      <c r="A19" s="17" t="s">
        <v>31</v>
      </c>
      <c r="B19" s="18" t="s">
        <v>59</v>
      </c>
      <c r="C19" s="17" t="s">
        <v>160</v>
      </c>
      <c r="D19" s="94" t="s">
        <v>91</v>
      </c>
      <c r="E19" s="94" t="s">
        <v>91</v>
      </c>
    </row>
    <row r="20" spans="1:5" ht="19.5" customHeight="1">
      <c r="A20" s="17" t="s">
        <v>41</v>
      </c>
      <c r="B20" s="18" t="s">
        <v>47</v>
      </c>
      <c r="C20" s="17" t="s">
        <v>56</v>
      </c>
      <c r="D20" s="94" t="s">
        <v>91</v>
      </c>
      <c r="E20" s="94" t="s">
        <v>91</v>
      </c>
    </row>
    <row r="21" spans="1:5" ht="19.5" customHeight="1">
      <c r="A21" s="17" t="s">
        <v>51</v>
      </c>
      <c r="B21" s="18" t="s">
        <v>156</v>
      </c>
      <c r="C21" s="17" t="s">
        <v>62</v>
      </c>
      <c r="D21" s="94" t="s">
        <v>91</v>
      </c>
      <c r="E21" s="94" t="s">
        <v>91</v>
      </c>
    </row>
    <row r="22" spans="1:5" ht="19.5" customHeight="1">
      <c r="A22" s="17" t="s">
        <v>60</v>
      </c>
      <c r="B22" s="18" t="s">
        <v>155</v>
      </c>
      <c r="C22" s="17" t="s">
        <v>63</v>
      </c>
      <c r="D22" s="94" t="s">
        <v>91</v>
      </c>
      <c r="E22" s="94" t="s">
        <v>91</v>
      </c>
    </row>
    <row r="23" spans="1:5" ht="19.5" customHeight="1" thickBot="1">
      <c r="A23" s="14" t="s">
        <v>153</v>
      </c>
      <c r="B23" s="15" t="s">
        <v>154</v>
      </c>
      <c r="C23" s="14" t="s">
        <v>58</v>
      </c>
      <c r="D23" s="98" t="s">
        <v>91</v>
      </c>
      <c r="E23" s="98" t="s">
        <v>91</v>
      </c>
    </row>
    <row r="24" spans="1:5" ht="19.5" customHeight="1" thickBot="1">
      <c r="A24" s="207" t="s">
        <v>61</v>
      </c>
      <c r="B24" s="208"/>
      <c r="C24" s="16"/>
      <c r="D24" s="174">
        <f>SUM(D25:D32)</f>
        <v>731000</v>
      </c>
      <c r="E24" s="174">
        <f>SUM(E25:E32)</f>
        <v>792000</v>
      </c>
    </row>
    <row r="25" spans="1:5" ht="19.5" customHeight="1">
      <c r="A25" s="26" t="s">
        <v>15</v>
      </c>
      <c r="B25" s="25" t="s">
        <v>161</v>
      </c>
      <c r="C25" s="26" t="s">
        <v>65</v>
      </c>
      <c r="D25" s="99" t="s">
        <v>91</v>
      </c>
      <c r="E25" s="100">
        <v>60000</v>
      </c>
    </row>
    <row r="26" spans="1:5" ht="19.5" customHeight="1">
      <c r="A26" s="17" t="s">
        <v>16</v>
      </c>
      <c r="B26" s="18" t="s">
        <v>64</v>
      </c>
      <c r="C26" s="17" t="s">
        <v>65</v>
      </c>
      <c r="D26" s="93">
        <v>731000</v>
      </c>
      <c r="E26" s="93">
        <v>732000</v>
      </c>
    </row>
    <row r="27" spans="1:5" ht="60" customHeight="1">
      <c r="A27" s="17" t="s">
        <v>17</v>
      </c>
      <c r="B27" s="46" t="s">
        <v>165</v>
      </c>
      <c r="C27" s="17" t="s">
        <v>166</v>
      </c>
      <c r="D27" s="94" t="s">
        <v>91</v>
      </c>
      <c r="E27" s="94" t="s">
        <v>91</v>
      </c>
    </row>
    <row r="28" spans="1:5" ht="19.5" customHeight="1">
      <c r="A28" s="17" t="s">
        <v>3</v>
      </c>
      <c r="B28" s="18" t="s">
        <v>162</v>
      </c>
      <c r="C28" s="17" t="s">
        <v>90</v>
      </c>
      <c r="D28" s="94" t="s">
        <v>91</v>
      </c>
      <c r="E28" s="94" t="s">
        <v>91</v>
      </c>
    </row>
    <row r="29" spans="1:5" ht="19.5" customHeight="1">
      <c r="A29" s="17" t="s">
        <v>31</v>
      </c>
      <c r="B29" s="18" t="s">
        <v>163</v>
      </c>
      <c r="C29" s="17" t="s">
        <v>67</v>
      </c>
      <c r="D29" s="94" t="s">
        <v>91</v>
      </c>
      <c r="E29" s="94" t="s">
        <v>91</v>
      </c>
    </row>
    <row r="30" spans="1:5" ht="19.5" customHeight="1">
      <c r="A30" s="17" t="s">
        <v>41</v>
      </c>
      <c r="B30" s="18" t="s">
        <v>48</v>
      </c>
      <c r="C30" s="17" t="s">
        <v>68</v>
      </c>
      <c r="D30" s="94" t="s">
        <v>91</v>
      </c>
      <c r="E30" s="94" t="s">
        <v>91</v>
      </c>
    </row>
    <row r="31" spans="1:5" ht="19.5" customHeight="1">
      <c r="A31" s="17" t="s">
        <v>51</v>
      </c>
      <c r="B31" s="23" t="s">
        <v>164</v>
      </c>
      <c r="C31" s="22" t="s">
        <v>69</v>
      </c>
      <c r="D31" s="101" t="s">
        <v>91</v>
      </c>
      <c r="E31" s="101" t="s">
        <v>91</v>
      </c>
    </row>
    <row r="32" spans="1:5" ht="19.5" customHeight="1" thickBot="1">
      <c r="A32" s="27" t="s">
        <v>60</v>
      </c>
      <c r="B32" s="24" t="s">
        <v>70</v>
      </c>
      <c r="C32" s="27" t="s">
        <v>66</v>
      </c>
      <c r="D32" s="102" t="s">
        <v>91</v>
      </c>
      <c r="E32" s="102" t="s">
        <v>91</v>
      </c>
    </row>
    <row r="33" spans="1:5" ht="19.5" customHeight="1">
      <c r="A33" s="12"/>
      <c r="B33" s="13"/>
      <c r="C33" s="13"/>
      <c r="D33" s="13"/>
      <c r="E33" s="13"/>
    </row>
    <row r="34" ht="12.75">
      <c r="A34" s="11"/>
    </row>
    <row r="35" spans="1:2" ht="12.75" hidden="1">
      <c r="A35" s="11" t="s">
        <v>43</v>
      </c>
      <c r="B35" s="5" t="s">
        <v>44</v>
      </c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</sheetData>
  <mergeCells count="4">
    <mergeCell ref="D5:E5"/>
    <mergeCell ref="A14:B14"/>
    <mergeCell ref="A24:B24"/>
    <mergeCell ref="A1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6
do Uchwały Nr XXXVIIII237/2006
Rady Gminy w Kolnie
z dnia 28.07.2006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2006-07-31T07:11:23Z</cp:lastPrinted>
  <dcterms:created xsi:type="dcterms:W3CDTF">1998-12-09T13:02:10Z</dcterms:created>
  <dcterms:modified xsi:type="dcterms:W3CDTF">2006-09-15T09:20:16Z</dcterms:modified>
  <cp:category/>
  <cp:version/>
  <cp:contentType/>
  <cp:contentStatus/>
</cp:coreProperties>
</file>