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4a" sheetId="16" r:id="rId16"/>
  </sheets>
  <definedNames/>
  <calcPr fullCalcOnLoad="1"/>
</workbook>
</file>

<file path=xl/sharedStrings.xml><?xml version="1.0" encoding="utf-8"?>
<sst xmlns="http://schemas.openxmlformats.org/spreadsheetml/2006/main" count="1602" uniqueCount="638">
  <si>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</si>
  <si>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</si>
  <si>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</si>
  <si>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</si>
  <si>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</si>
  <si>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</si>
  <si>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</si>
  <si>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</si>
  <si>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</si>
  <si>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</si>
  <si>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</si>
  <si>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</si>
  <si>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</si>
  <si>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</si>
  <si>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</si>
  <si>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</si>
  <si>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</si>
  <si>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</si>
  <si>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</si>
  <si>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</si>
  <si>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</si>
  <si>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</si>
  <si>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</si>
  <si>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</si>
  <si>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</si>
  <si>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</si>
  <si>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</si>
  <si>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</si>
  <si>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</si>
  <si>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</si>
  <si>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</si>
  <si>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</si>
  <si>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</si>
  <si>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</si>
  <si>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</si>
  <si>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</si>
  <si>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</si>
  <si>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</si>
  <si>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</si>
  <si>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</si>
  <si>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</si>
  <si>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</si>
  <si>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</si>
  <si>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</si>
  <si>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</si>
  <si>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</si>
  <si>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</si>
  <si>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</si>
  <si>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</si>
  <si>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</si>
  <si>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</si>
  <si>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</si>
  <si>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</si>
  <si>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</si>
  <si>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</si>
  <si>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</si>
  <si>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</si>
  <si>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</si>
  <si>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</si>
  <si>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</si>
  <si>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</si>
  <si>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</si>
  <si>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</si>
  <si>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</si>
  <si>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</si>
  <si>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</si>
  <si>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</si>
  <si>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</si>
  <si>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</si>
  <si>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</si>
  <si>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</si>
  <si>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</si>
  <si>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</si>
  <si>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</si>
  <si>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</si>
  <si>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</si>
  <si>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</si>
  <si>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</si>
  <si>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</si>
  <si>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</si>
  <si>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</si>
  <si>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</si>
  <si>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</si>
  <si>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</si>
  <si>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</si>
  <si>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</si>
  <si>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</si>
  <si>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</si>
  <si>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</si>
  <si>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</si>
  <si>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</si>
  <si>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</si>
  <si>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</si>
  <si>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</si>
  <si>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</si>
  <si>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</si>
  <si>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</si>
  <si>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</si>
  <si>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</si>
  <si>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</si>
  <si>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</si>
  <si>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</si>
  <si>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</si>
  <si>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</si>
  <si>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</si>
  <si>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</si>
  <si>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</si>
  <si>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</si>
  <si>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</si>
  <si>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</si>
  <si>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</si>
  <si>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</si>
  <si>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</si>
  <si>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</si>
  <si>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</si>
  <si>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</si>
  <si>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Dotacje</t>
  </si>
  <si>
    <t>Wydatki
z tytułu poręczeń
i gwarancji</t>
  </si>
  <si>
    <t>Wynagro-
dzenia</t>
  </si>
  <si>
    <t>Pochodne od wynagro-
dzeń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</si>
  <si>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</si>
  <si>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</si>
  <si>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</si>
  <si>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</si>
  <si>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</si>
  <si>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</si>
  <si>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</si>
  <si>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</si>
  <si>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</si>
  <si>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</si>
  <si>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</si>
  <si>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</si>
  <si>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Dotacje celowe na zadania własne gminy realizowane przez podmioty należące
i nienależące do sektora finansów publicznych w 2007 r.</t>
  </si>
  <si>
    <t>Plan dochodów budżetu gminy na 2007 r.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</si>
  <si>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</si>
  <si>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</si>
  <si>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</si>
  <si>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</si>
  <si>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</si>
  <si>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</si>
  <si>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</si>
  <si>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</si>
  <si>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</si>
  <si>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Źródła sfinansowania deficytu lub rozdysponowanie nadwyżki budżetowej</t>
  </si>
  <si>
    <t>L.p.</t>
  </si>
  <si>
    <t>Klasyfikacja</t>
  </si>
  <si>
    <t>Przewidywane</t>
  </si>
  <si>
    <t>Plan</t>
  </si>
  <si>
    <t>wykonanie 2006*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</si>
  <si>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</si>
  <si>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</si>
  <si>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</si>
  <si>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</si>
  <si>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</si>
  <si>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</si>
  <si>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</si>
  <si>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</si>
  <si>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</si>
  <si>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w 2007 r. - przychody i rozchody budżetu</t>
  </si>
  <si>
    <t>Spłaty pożyczek otrzymanych na finan-sowanie zadań realizowanych z udziałem środków pochodzących z budżetu UE</t>
  </si>
  <si>
    <t>Wydatki
ogółem (6+10)</t>
  </si>
  <si>
    <t>świadczenia społeczne</t>
  </si>
  <si>
    <t>Rachunki dochodów własnych jednostek budżetowych</t>
  </si>
  <si>
    <t>W odniesieniu do rachunku dochodów własnych jednostek budżetowych:</t>
  </si>
  <si>
    <t>Stan środków obrotowych** na początek roku</t>
  </si>
  <si>
    <t>inwestycje</t>
  </si>
  <si>
    <t>§265, §266</t>
  </si>
  <si>
    <t>dotacje z budżetu***</t>
  </si>
  <si>
    <t>Stan środków obrotowych** na koniec roku</t>
  </si>
  <si>
    <t>Rozliczenie z budżetem z tytułu wpłat nadwyżek środków za 2006 r.</t>
  </si>
  <si>
    <t>* dochody</t>
  </si>
  <si>
    <t>** stan środków pieniężnych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</si>
  <si>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</si>
  <si>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</si>
  <si>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2007 r.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</si>
  <si>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</si>
  <si>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</si>
  <si>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</si>
  <si>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</si>
  <si>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</si>
  <si>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</si>
  <si>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</si>
  <si>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</si>
  <si>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</si>
  <si>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</si>
  <si>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</si>
  <si>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</si>
  <si>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</si>
  <si>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</si>
  <si>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</si>
  <si>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</si>
  <si>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2007 i lata następne</t>
  </si>
  <si>
    <t>Prognozowana sytuacja finansowa gminy w latach spłaty długu</t>
  </si>
  <si>
    <t>Przewidywane wykonanie w 2006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</si>
  <si>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</si>
  <si>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</si>
  <si>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</si>
  <si>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</si>
  <si>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</si>
  <si>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</si>
  <si>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</si>
  <si>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</si>
  <si>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</si>
  <si>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</si>
  <si>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</si>
  <si>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</si>
  <si>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</si>
  <si>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</si>
  <si>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</si>
  <si>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</si>
  <si>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</si>
  <si>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</si>
  <si>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</si>
  <si>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</si>
  <si>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</si>
  <si>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</si>
  <si>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</si>
  <si>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</si>
  <si>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</si>
  <si>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</si>
  <si>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</si>
  <si>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</si>
  <si>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31.12.2006 r.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</si>
  <si>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</si>
  <si>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</si>
  <si>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</si>
  <si>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</si>
  <si>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Dz.</t>
  </si>
  <si>
    <t>010</t>
  </si>
  <si>
    <t>ROLNICTWO I ŁOWIECTWO</t>
  </si>
  <si>
    <t>01010</t>
  </si>
  <si>
    <t>Infrastruktura wodociągowa i sanitacyjna wsi</t>
  </si>
  <si>
    <t>6260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</si>
  <si>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</si>
  <si>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</si>
  <si>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</si>
  <si>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</si>
  <si>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</si>
  <si>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</si>
  <si>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</si>
  <si>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</si>
  <si>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</si>
  <si>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</si>
  <si>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</si>
  <si>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</si>
  <si>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</si>
  <si>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</si>
  <si>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</si>
  <si>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</si>
  <si>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</si>
  <si>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</si>
  <si>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</si>
  <si>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</si>
  <si>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</si>
  <si>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</si>
  <si>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</si>
  <si>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</si>
  <si>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</si>
  <si>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</si>
  <si>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</si>
  <si>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</si>
  <si>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</si>
  <si>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</si>
  <si>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</si>
  <si>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</si>
  <si>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</si>
  <si>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</si>
  <si>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</si>
  <si>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</si>
  <si>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</si>
  <si>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</si>
  <si>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</si>
  <si>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</si>
  <si>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</si>
  <si>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</si>
  <si>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</si>
  <si>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</si>
  <si>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</si>
  <si>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2707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</si>
  <si>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</si>
  <si>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</si>
  <si>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</si>
  <si>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</si>
  <si>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</si>
  <si>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</si>
  <si>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</si>
  <si>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</si>
  <si>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</si>
  <si>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</si>
  <si>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</si>
  <si>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</si>
  <si>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</si>
  <si>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</si>
  <si>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</si>
  <si>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</si>
  <si>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</si>
  <si>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</si>
  <si>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</si>
  <si>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</si>
  <si>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</si>
  <si>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</si>
  <si>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</si>
  <si>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</si>
  <si>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</si>
  <si>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</si>
  <si>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</si>
  <si>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</si>
  <si>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</si>
  <si>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</si>
  <si>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</si>
  <si>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</si>
  <si>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</si>
  <si>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</si>
  <si>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</si>
  <si>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</si>
  <si>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</si>
  <si>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</si>
  <si>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</si>
  <si>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</si>
  <si>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</si>
  <si>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</si>
  <si>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</si>
  <si>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</si>
  <si>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</si>
  <si>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</si>
  <si>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</si>
  <si>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</si>
  <si>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</si>
  <si>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</si>
  <si>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</si>
  <si>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</si>
  <si>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</si>
  <si>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</si>
  <si>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</si>
  <si>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</si>
  <si>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</si>
  <si>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</si>
  <si>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</si>
  <si>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</si>
  <si>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</si>
  <si>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</si>
  <si>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</si>
  <si>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</si>
  <si>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</si>
  <si>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</si>
  <si>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</si>
  <si>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</si>
  <si>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</si>
  <si>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</si>
  <si>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</si>
  <si>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</si>
  <si>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</si>
  <si>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</si>
  <si>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</si>
  <si>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</si>
  <si>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</si>
  <si>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</si>
  <si>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</si>
  <si>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</si>
  <si>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</si>
  <si>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</si>
  <si>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</si>
  <si>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</si>
  <si>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</si>
  <si>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</si>
  <si>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</si>
  <si>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</si>
  <si>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</si>
  <si>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</si>
  <si>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</si>
  <si>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</si>
  <si>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wpływy z usług - zrzut ścieków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</si>
  <si>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</si>
  <si>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</si>
  <si>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</si>
  <si>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</si>
  <si>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</si>
  <si>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% 6:5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</si>
  <si>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</si>
  <si>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</si>
  <si>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</si>
  <si>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</si>
  <si>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</si>
  <si>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</si>
  <si>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</si>
  <si>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</si>
  <si>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</si>
  <si>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</si>
  <si>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</si>
  <si>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</si>
  <si>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</si>
  <si>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</si>
  <si>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</si>
  <si>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</si>
  <si>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</si>
  <si>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</si>
  <si>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</si>
  <si>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</si>
  <si>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</si>
  <si>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</si>
  <si>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</si>
  <si>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</si>
  <si>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</si>
  <si>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</si>
  <si>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</si>
  <si>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</si>
  <si>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</si>
  <si>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</si>
  <si>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6300</t>
  </si>
  <si>
    <t>wydatki na pomoc finansową udzielaną między jednostkami samorządu terytorialnego na dofinansowanie własnych zadań inwestycyjnych i zakupów inwestycyjnych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</si>
  <si>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</si>
  <si>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</si>
  <si>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</si>
  <si>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</si>
  <si>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</si>
  <si>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</si>
  <si>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</si>
  <si>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</si>
  <si>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</si>
  <si>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</si>
  <si>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</si>
  <si>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</si>
  <si>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</si>
  <si>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</si>
  <si>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</si>
  <si>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</si>
  <si>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</si>
  <si>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</si>
  <si>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</si>
  <si>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</si>
  <si>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</si>
  <si>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</si>
  <si>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</si>
  <si>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</si>
  <si>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</si>
  <si>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</si>
  <si>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</si>
  <si>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</si>
  <si>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</si>
  <si>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</si>
  <si>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</si>
  <si>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</si>
  <si>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</si>
  <si>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</si>
  <si>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</si>
  <si>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</si>
  <si>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</si>
  <si>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</si>
  <si>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</si>
  <si>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</si>
  <si>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</si>
  <si>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</si>
  <si>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</si>
  <si>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</si>
  <si>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</si>
  <si>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</si>
  <si>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</si>
  <si>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</si>
  <si>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</si>
  <si>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</si>
  <si>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</si>
  <si>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</si>
  <si>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</si>
  <si>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</si>
  <si>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</si>
  <si>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</si>
  <si>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</si>
  <si>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</si>
  <si>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</si>
  <si>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</si>
  <si>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</si>
  <si>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</si>
  <si>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</si>
  <si>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</si>
  <si>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</si>
  <si>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</si>
  <si>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</si>
  <si>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</si>
  <si>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</si>
  <si>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</si>
  <si>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</si>
  <si>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</si>
  <si>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</si>
  <si>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</si>
  <si>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</si>
  <si>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</si>
  <si>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</si>
  <si>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</si>
  <si>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</si>
  <si>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</si>
  <si>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</si>
  <si>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</si>
  <si>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</si>
  <si>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</si>
  <si>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</si>
  <si>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</si>
  <si>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</si>
  <si>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</si>
  <si>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</si>
  <si>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</si>
  <si>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</si>
  <si>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</si>
  <si>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</si>
  <si>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</si>
  <si>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</si>
  <si>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</si>
  <si>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</si>
  <si>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</si>
  <si>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</si>
  <si>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</si>
  <si>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</si>
  <si>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</si>
  <si>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</si>
  <si>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</si>
  <si>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</si>
  <si>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</si>
  <si>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</si>
  <si>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</si>
  <si>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Plan na 2007 r. ogółem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</si>
  <si>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</si>
  <si>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</si>
  <si>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</si>
  <si>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</si>
  <si>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</si>
  <si>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</si>
  <si>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</si>
  <si>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</si>
  <si>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</si>
  <si>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</si>
  <si>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</si>
  <si>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</si>
  <si>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</si>
  <si>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</si>
  <si>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</si>
  <si>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</si>
  <si>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</si>
  <si>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</si>
  <si>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</si>
  <si>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</si>
  <si>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</si>
  <si>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</si>
  <si>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</si>
  <si>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</si>
  <si>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</si>
  <si>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</si>
  <si>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</si>
  <si>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</si>
  <si>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</si>
  <si>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</si>
  <si>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</si>
  <si>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</si>
  <si>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 xml:space="preserve">Urząd Gminy (nakłady 2005 - 56.814,40zł, 2006 - 186.385,58zł, 2007 - 466.671,89zł, co stanowi łącznie 709.871,87zł, w tym ZPORR 75% kosztów kwalif.-491,836,18zł, Budżet Państwa 10 % kosztów walif.-65.578,16zł, wkład własny Gminy-152.457,53)  </t>
  </si>
  <si>
    <t>Budowa sieci wodociągowej zasilającej miejscowość Wójtowo - projekt (2006-2007)</t>
  </si>
  <si>
    <t>6058 6059</t>
  </si>
  <si>
    <t xml:space="preserve">Urząd Gminy  (nakłady 2006 - 750,00zł, 2007 - 184.113,11zł, co stanowi łącznie 184.863,11, w tym SPO 80% kosztów kwalif.-119.572,00zł, śr.wł. - 65.291,11zł) </t>
  </si>
  <si>
    <t>Remont połączony z modernizacją i wyposażeniem Świetlicy Wiejskiej we wsi Kruzy, Gmina Kolno (2006-2007)</t>
  </si>
  <si>
    <t>Remont połączony z modernizacją i wyposażenie Świetlicy Wiejskiej we wsi Wysoka Dąbrowa, Gmina Kolno (2006-2007)</t>
  </si>
  <si>
    <t xml:space="preserve">Urząd Gminy  (nakłady 2006 - 750,00zł, 2007 - 216.421,75zł, co stanowi łącznie 217.171,75, w tym SPO 80% kosztów kwalif.-173.736,00zł, śr.wł. - 43.435,75zł) </t>
  </si>
  <si>
    <t>Budowa Gimnazjum w Kolnie (2005-2008)</t>
  </si>
  <si>
    <t>Urząd Gminy - Porozumienie z Województwem Warmińsko - Mzurskim</t>
  </si>
  <si>
    <t>Wrota Warmii i Mazur - elektroniczna platforma funkcjonowania adminstracji publicznej oraz świadczenia usług publicznych</t>
  </si>
  <si>
    <t xml:space="preserve">Urząd Gminy </t>
  </si>
  <si>
    <t>Wydatki* na programy i projekty ze środków funduszy strukturalnych i Funduszu Spójności (art. 124 ust. 1 pkt 4a ustawy o finansach publicznych)</t>
  </si>
  <si>
    <t>Klasyfikacja (dział, rozdział)</t>
  </si>
  <si>
    <t>Wydatki w okresie realizacji Projektu (całkowita wartość Projektu) (6+7)</t>
  </si>
  <si>
    <t>Środki z budżetu krajowego</t>
  </si>
  <si>
    <t>2006 r.</t>
  </si>
  <si>
    <t>pożyczki i kredyty</t>
  </si>
  <si>
    <t>ZINTEGROWANY PROGRAM OPERACYJNY ROZWOJU REGIONALNEGO NA LATA 2004 - 2006</t>
  </si>
  <si>
    <t>ROZWÓJ LOKALNY</t>
  </si>
  <si>
    <t>OBSZARY WIEJSKIE</t>
  </si>
  <si>
    <t>BUDOWA SIECI WODOCIĄGOWEJ ZASILAJĄCEJ MIEJSCOWOŚĆ WYSOKA DĄBROWA I KOLONIE</t>
  </si>
  <si>
    <t>z tego: 2005r.</t>
  </si>
  <si>
    <t xml:space="preserve"> Woda pitna (pobór, przechowywanie, uzdatnianie i dystrybucja)</t>
  </si>
  <si>
    <t>SEKTOROWY PROGRAM OPERACYJNY "REZTRUKTURYZACJA I MODERNIZACJA SEKTORA ŻYWNOŚCIOWEGO ORAZ ROZWÓJ OBSZARÓW WIEJSKICH 2004 - 2006"</t>
  </si>
  <si>
    <t xml:space="preserve">ZRÓWNOWAŻONY ROZWÓJ OBSZARÓW WIEJSKICH </t>
  </si>
  <si>
    <t>ODNOWA WSI ORAZ ZACHOWANIE I OCHRONA DZIEDZICTWA KULTUROWEGO</t>
  </si>
  <si>
    <t>Odnowa i rozwój wsi oraz odnowa i kultywowanie dziedzictwa kulturowego na wsi</t>
  </si>
  <si>
    <t>1.4</t>
  </si>
  <si>
    <t>1.5</t>
  </si>
  <si>
    <t>REMONT POŁACZONY Z MODERNIZACJĄ I WYPOSAŻENIEM ŚWIETLICY WIEJSKIEJ WE WSI KRUZY, GMINA KOLNO</t>
  </si>
  <si>
    <t>REMONT POŁACZONY Z MODERNIZACJĄ I WYPOSAŻENIEM ŚWIETLICY WIEJSKIEJ WE WSI WYSOKA DĄBROWA, GMINA KOLNO</t>
  </si>
  <si>
    <t>1.7</t>
  </si>
  <si>
    <t>z tego 2007 r.</t>
  </si>
  <si>
    <t>2010 r.</t>
  </si>
  <si>
    <t>6269</t>
  </si>
  <si>
    <t>PROGRAM ROZWOJU OBSZARÓW WIEJSKICH NA LATA 2007 - 2013</t>
  </si>
  <si>
    <t>PODSTAWOWE USŁUGI DLA GOSPODARKI I LUDNOŚCI WIEJSKIEJ</t>
  </si>
  <si>
    <t>75212</t>
  </si>
  <si>
    <t>Budowa sieci wodociągowej i kanalizacji sanitarnej Tejstymy-Lutry (2005 - 2008)</t>
  </si>
  <si>
    <t>Urząd Gminy (nakłady, 2006 - 33.000zł, 2007 - 36.000, co stanowi łącznie 69.000zł)</t>
  </si>
  <si>
    <t>Urząd Gminy (nakłady 2005 wydatki niewygasające - 122.000zł, 2006 - 339.297zł, 2007 - 894.000zł, co stanowi łacznie 1.355.297zł)</t>
  </si>
  <si>
    <t xml:space="preserve">A. 41 258     
B.
C.
... </t>
  </si>
  <si>
    <t>Modernizacja hydroforni w Kolnie</t>
  </si>
  <si>
    <t>BUDOWA SIECI WODOCIĄGOWEJ I KANALIZACJI SANITARNEJ TEJSTYMY - LUTRY</t>
  </si>
  <si>
    <t xml:space="preserve">A.      
B.
C.5 000
... </t>
  </si>
  <si>
    <t>Zakup samochodu osobowego</t>
  </si>
  <si>
    <t xml:space="preserve">A.      
B.
C.20 000
... </t>
  </si>
  <si>
    <t>Urząd Gminy (nakłady 2005 wyd. niwygas.- 42.840zł, 2006 - 15.860zł, 2007 - 120.000zł, 2008 - 1.952.000zł, co stanowi łącznie 2.130.700zł, w tym PROW 75% kosztów kwalif. - 1.424.775 zł, wkład własny Gminy 705.925zł )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</si>
  <si>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</si>
  <si>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</si>
  <si>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</si>
  <si>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</si>
  <si>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</si>
  <si>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</si>
  <si>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</si>
  <si>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</si>
  <si>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wynagro-dzenia</t>
  </si>
  <si>
    <t>2320</t>
  </si>
  <si>
    <t xml:space="preserve">Plan dochodów i wydatków rachunków dochodów własnych na 2007 r. </t>
  </si>
  <si>
    <t>I</t>
  </si>
  <si>
    <t>1. Zespół Szkół w Kolnie</t>
  </si>
  <si>
    <t>2. Szkoła Podstawowa w Bęsi</t>
  </si>
  <si>
    <t>3. Szkoła Podstawowa w Lutrach</t>
  </si>
  <si>
    <t>4. Przedszkole Samorządwe w Kolnie z filiami w Bęsi i w Lutrach</t>
  </si>
  <si>
    <t>Gminny Ośrodek Kultury w Kolnie</t>
  </si>
  <si>
    <t>Biblioteka Publiczna Gminy Kolno z siedzibą w Lutrach</t>
  </si>
  <si>
    <t>§  0830 - Wpływy z usług</t>
  </si>
  <si>
    <t>§ 0690 - Wpływy z różnych opłat</t>
  </si>
  <si>
    <t>§ 2960 - Przelewy redystrybucyjne</t>
  </si>
  <si>
    <t>§ 4210 - Zakup materiałów i wyposażenia</t>
  </si>
  <si>
    <t>§ 4300 - Zakup usług pozostałych</t>
  </si>
  <si>
    <t>§ 6260 - Dotacje z funduszy celowych na finansowanie lub dofinansowanie kosztów realizacji inwestycji i zakupów inwestycyjnych j.s.f.p.</t>
  </si>
  <si>
    <r>
      <t xml:space="preserve">Kominki </t>
    </r>
    <r>
      <rPr>
        <sz val="9"/>
        <rFont val="Arial CE"/>
        <family val="2"/>
      </rPr>
      <t>(l.mieszk.- 111)</t>
    </r>
  </si>
  <si>
    <r>
      <t xml:space="preserve">Bęsia </t>
    </r>
    <r>
      <rPr>
        <sz val="9"/>
        <rFont val="Arial CE"/>
        <family val="2"/>
      </rPr>
      <t>(l.mieszk.- 717)</t>
    </r>
  </si>
  <si>
    <r>
      <t xml:space="preserve">Górowo </t>
    </r>
    <r>
      <rPr>
        <sz val="9"/>
        <rFont val="Arial CE"/>
        <family val="2"/>
      </rPr>
      <t>(l.mieszk.- 232)</t>
    </r>
  </si>
  <si>
    <r>
      <t>Kabiny</t>
    </r>
    <r>
      <rPr>
        <sz val="9"/>
        <rFont val="Arial CE"/>
        <family val="2"/>
      </rPr>
      <t xml:space="preserve"> (l.mieszk.- 302)</t>
    </r>
  </si>
  <si>
    <r>
      <t xml:space="preserve">Kolno </t>
    </r>
    <r>
      <rPr>
        <sz val="9"/>
        <rFont val="Arial CE"/>
        <family val="2"/>
      </rPr>
      <t>(l.mieszk.- 572)</t>
    </r>
  </si>
  <si>
    <r>
      <t xml:space="preserve">Kruzy </t>
    </r>
    <r>
      <rPr>
        <sz val="9"/>
        <rFont val="Arial CE"/>
        <family val="2"/>
      </rPr>
      <t>(l.mieszk.- 260)</t>
    </r>
  </si>
  <si>
    <r>
      <t xml:space="preserve">Lutry </t>
    </r>
    <r>
      <rPr>
        <sz val="9"/>
        <rFont val="Arial CE"/>
        <family val="2"/>
      </rPr>
      <t>(l.mieszk.- 567)</t>
    </r>
  </si>
  <si>
    <r>
      <t xml:space="preserve">Ryn Reszelski </t>
    </r>
    <r>
      <rPr>
        <sz val="9"/>
        <rFont val="Arial CE"/>
        <family val="2"/>
      </rPr>
      <t>(l.mieszk.- 204)</t>
    </r>
  </si>
  <si>
    <r>
      <t xml:space="preserve">Samławki </t>
    </r>
    <r>
      <rPr>
        <sz val="9"/>
        <rFont val="Arial CE"/>
        <family val="2"/>
      </rPr>
      <t>(l.mieszk.- 189)</t>
    </r>
  </si>
  <si>
    <r>
      <t xml:space="preserve">Tarniny </t>
    </r>
    <r>
      <rPr>
        <sz val="9"/>
        <rFont val="Arial CE"/>
        <family val="2"/>
      </rPr>
      <t>(l.mieszk.- 13)</t>
    </r>
  </si>
  <si>
    <r>
      <t>Tejstymy</t>
    </r>
    <r>
      <rPr>
        <sz val="9"/>
        <rFont val="Arial CE"/>
        <family val="2"/>
      </rPr>
      <t xml:space="preserve"> (l.mieszk.- 185)</t>
    </r>
  </si>
  <si>
    <r>
      <t xml:space="preserve">Wągsty </t>
    </r>
    <r>
      <rPr>
        <sz val="9"/>
        <rFont val="Arial CE"/>
        <family val="2"/>
      </rPr>
      <t>(l.mieszk.- 108)</t>
    </r>
  </si>
  <si>
    <r>
      <t xml:space="preserve">Wójtowo </t>
    </r>
    <r>
      <rPr>
        <sz val="9"/>
        <rFont val="Arial CE"/>
        <family val="2"/>
      </rPr>
      <t>(l.mieszk.- 88)</t>
    </r>
  </si>
  <si>
    <r>
      <t xml:space="preserve">Wysoka Dąbrowa </t>
    </r>
    <r>
      <rPr>
        <sz val="9"/>
        <rFont val="Arial CE"/>
        <family val="2"/>
      </rPr>
      <t>(l.mieszk.- 206)</t>
    </r>
  </si>
  <si>
    <t>Kultura, sport i rekreacja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</si>
</sst>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</numFmts>
  <fonts count="3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sz val="7"/>
      <name val="Arial"/>
      <family val="0"/>
    </font>
    <font>
      <sz val="7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2" xfId="0" applyBorder="1" applyAlignment="1">
      <alignment vertical="center" wrapText="1"/>
    </xf>
    <xf numFmtId="0" fontId="10" fillId="0" borderId="0" xfId="0" applyFont="1" applyAlignment="1">
      <alignment horizontal="right" vertical="top"/>
    </xf>
    <xf numFmtId="0" fontId="22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top"/>
    </xf>
    <xf numFmtId="0" fontId="23" fillId="0" borderId="9" xfId="0" applyFont="1" applyBorder="1" applyAlignment="1">
      <alignment vertical="center" wrapText="1"/>
    </xf>
    <xf numFmtId="49" fontId="5" fillId="2" borderId="16" xfId="0" applyNumberFormat="1" applyFont="1" applyFill="1" applyBorder="1" applyAlignment="1">
      <alignment horizontal="center"/>
    </xf>
    <xf numFmtId="49" fontId="5" fillId="2" borderId="17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168" fontId="3" fillId="2" borderId="18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wrapText="1"/>
    </xf>
    <xf numFmtId="168" fontId="10" fillId="0" borderId="21" xfId="0" applyNumberFormat="1" applyFont="1" applyFill="1" applyBorder="1" applyAlignment="1">
      <alignment horizontal="right"/>
    </xf>
    <xf numFmtId="49" fontId="5" fillId="3" borderId="2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168" fontId="10" fillId="0" borderId="1" xfId="0" applyNumberFormat="1" applyFont="1" applyBorder="1" applyAlignment="1">
      <alignment horizontal="right"/>
    </xf>
    <xf numFmtId="0" fontId="5" fillId="2" borderId="18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 wrapText="1"/>
    </xf>
    <xf numFmtId="168" fontId="10" fillId="0" borderId="23" xfId="0" applyNumberFormat="1" applyFont="1" applyFill="1" applyBorder="1" applyAlignment="1">
      <alignment horizontal="right"/>
    </xf>
    <xf numFmtId="49" fontId="5" fillId="4" borderId="24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wrapText="1"/>
    </xf>
    <xf numFmtId="168" fontId="3" fillId="4" borderId="18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168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8" fontId="10" fillId="0" borderId="1" xfId="0" applyNumberFormat="1" applyFont="1" applyFill="1" applyBorder="1" applyAlignment="1">
      <alignment horizontal="right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8" fontId="10" fillId="0" borderId="23" xfId="0" applyNumberFormat="1" applyFont="1" applyBorder="1" applyAlignment="1">
      <alignment horizontal="right"/>
    </xf>
    <xf numFmtId="49" fontId="5" fillId="2" borderId="24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10" fillId="0" borderId="1" xfId="0" applyFont="1" applyBorder="1" applyAlignment="1">
      <alignment/>
    </xf>
    <xf numFmtId="168" fontId="10" fillId="3" borderId="1" xfId="0" applyNumberFormat="1" applyFont="1" applyFill="1" applyBorder="1" applyAlignment="1">
      <alignment horizontal="right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0" fillId="3" borderId="20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10" fontId="3" fillId="2" borderId="29" xfId="0" applyNumberFormat="1" applyFont="1" applyFill="1" applyBorder="1" applyAlignment="1">
      <alignment horizontal="right"/>
    </xf>
    <xf numFmtId="10" fontId="10" fillId="0" borderId="30" xfId="0" applyNumberFormat="1" applyFont="1" applyBorder="1" applyAlignment="1">
      <alignment horizontal="right"/>
    </xf>
    <xf numFmtId="10" fontId="10" fillId="0" borderId="31" xfId="0" applyNumberFormat="1" applyFont="1" applyFill="1" applyBorder="1" applyAlignment="1">
      <alignment horizontal="right"/>
    </xf>
    <xf numFmtId="10" fontId="3" fillId="4" borderId="29" xfId="0" applyNumberFormat="1" applyFont="1" applyFill="1" applyBorder="1" applyAlignment="1">
      <alignment horizontal="right"/>
    </xf>
    <xf numFmtId="10" fontId="10" fillId="0" borderId="30" xfId="0" applyNumberFormat="1" applyFont="1" applyFill="1" applyBorder="1" applyAlignment="1">
      <alignment horizontal="right"/>
    </xf>
    <xf numFmtId="10" fontId="10" fillId="0" borderId="31" xfId="0" applyNumberFormat="1" applyFont="1" applyBorder="1" applyAlignment="1">
      <alignment horizontal="right"/>
    </xf>
    <xf numFmtId="10" fontId="10" fillId="3" borderId="30" xfId="0" applyNumberFormat="1" applyFont="1" applyFill="1" applyBorder="1" applyAlignment="1">
      <alignment horizontal="right"/>
    </xf>
    <xf numFmtId="49" fontId="25" fillId="5" borderId="32" xfId="0" applyNumberFormat="1" applyFont="1" applyFill="1" applyBorder="1" applyAlignment="1">
      <alignment horizontal="center"/>
    </xf>
    <xf numFmtId="49" fontId="25" fillId="5" borderId="33" xfId="0" applyNumberFormat="1" applyFont="1" applyFill="1" applyBorder="1" applyAlignment="1">
      <alignment horizontal="center"/>
    </xf>
    <xf numFmtId="0" fontId="25" fillId="5" borderId="33" xfId="0" applyFont="1" applyFill="1" applyBorder="1" applyAlignment="1">
      <alignment wrapText="1"/>
    </xf>
    <xf numFmtId="168" fontId="25" fillId="5" borderId="33" xfId="0" applyNumberFormat="1" applyFont="1" applyFill="1" applyBorder="1" applyAlignment="1">
      <alignment horizontal="right"/>
    </xf>
    <xf numFmtId="10" fontId="25" fillId="5" borderId="34" xfId="0" applyNumberFormat="1" applyFont="1" applyFill="1" applyBorder="1" applyAlignment="1">
      <alignment horizontal="right"/>
    </xf>
    <xf numFmtId="49" fontId="25" fillId="5" borderId="35" xfId="0" applyNumberFormat="1" applyFont="1" applyFill="1" applyBorder="1" applyAlignment="1">
      <alignment horizontal="center"/>
    </xf>
    <xf numFmtId="49" fontId="25" fillId="5" borderId="21" xfId="0" applyNumberFormat="1" applyFont="1" applyFill="1" applyBorder="1" applyAlignment="1">
      <alignment horizontal="center"/>
    </xf>
    <xf numFmtId="0" fontId="25" fillId="5" borderId="21" xfId="0" applyFont="1" applyFill="1" applyBorder="1" applyAlignment="1">
      <alignment wrapText="1"/>
    </xf>
    <xf numFmtId="168" fontId="25" fillId="5" borderId="21" xfId="0" applyNumberFormat="1" applyFont="1" applyFill="1" applyBorder="1" applyAlignment="1">
      <alignment horizontal="right"/>
    </xf>
    <xf numFmtId="49" fontId="8" fillId="5" borderId="21" xfId="0" applyNumberFormat="1" applyFont="1" applyFill="1" applyBorder="1" applyAlignment="1">
      <alignment horizontal="center"/>
    </xf>
    <xf numFmtId="49" fontId="25" fillId="5" borderId="36" xfId="0" applyNumberFormat="1" applyFont="1" applyFill="1" applyBorder="1" applyAlignment="1">
      <alignment horizontal="center"/>
    </xf>
    <xf numFmtId="49" fontId="25" fillId="5" borderId="37" xfId="0" applyNumberFormat="1" applyFont="1" applyFill="1" applyBorder="1" applyAlignment="1">
      <alignment horizontal="left"/>
    </xf>
    <xf numFmtId="49" fontId="25" fillId="5" borderId="38" xfId="0" applyNumberFormat="1" applyFont="1" applyFill="1" applyBorder="1" applyAlignment="1">
      <alignment horizontal="center"/>
    </xf>
    <xf numFmtId="49" fontId="25" fillId="5" borderId="1" xfId="0" applyNumberFormat="1" applyFont="1" applyFill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168" fontId="25" fillId="5" borderId="1" xfId="0" applyNumberFormat="1" applyFont="1" applyFill="1" applyBorder="1" applyAlignment="1">
      <alignment horizontal="right"/>
    </xf>
    <xf numFmtId="10" fontId="25" fillId="5" borderId="30" xfId="0" applyNumberFormat="1" applyFont="1" applyFill="1" applyBorder="1" applyAlignment="1">
      <alignment horizontal="right"/>
    </xf>
    <xf numFmtId="0" fontId="25" fillId="5" borderId="33" xfId="0" applyFont="1" applyFill="1" applyBorder="1" applyAlignment="1">
      <alignment/>
    </xf>
    <xf numFmtId="0" fontId="8" fillId="5" borderId="33" xfId="0" applyFont="1" applyFill="1" applyBorder="1" applyAlignment="1">
      <alignment/>
    </xf>
    <xf numFmtId="168" fontId="25" fillId="5" borderId="33" xfId="0" applyNumberFormat="1" applyFont="1" applyFill="1" applyBorder="1" applyAlignment="1">
      <alignment/>
    </xf>
    <xf numFmtId="0" fontId="25" fillId="5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168" fontId="25" fillId="5" borderId="1" xfId="0" applyNumberFormat="1" applyFont="1" applyFill="1" applyBorder="1" applyAlignment="1">
      <alignment/>
    </xf>
    <xf numFmtId="49" fontId="25" fillId="5" borderId="1" xfId="0" applyNumberFormat="1" applyFont="1" applyFill="1" applyBorder="1" applyAlignment="1">
      <alignment horizontal="left"/>
    </xf>
    <xf numFmtId="49" fontId="25" fillId="5" borderId="21" xfId="0" applyNumberFormat="1" applyFont="1" applyFill="1" applyBorder="1" applyAlignment="1">
      <alignment horizontal="left"/>
    </xf>
    <xf numFmtId="0" fontId="25" fillId="5" borderId="38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5" fillId="5" borderId="35" xfId="0" applyFont="1" applyFill="1" applyBorder="1" applyAlignment="1">
      <alignment horizontal="center"/>
    </xf>
    <xf numFmtId="0" fontId="25" fillId="5" borderId="21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168" fontId="25" fillId="0" borderId="37" xfId="0" applyNumberFormat="1" applyFont="1" applyFill="1" applyBorder="1" applyAlignment="1">
      <alignment horizontal="center"/>
    </xf>
    <xf numFmtId="10" fontId="25" fillId="0" borderId="39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wrapText="1"/>
    </xf>
    <xf numFmtId="168" fontId="10" fillId="0" borderId="0" xfId="0" applyNumberFormat="1" applyFont="1" applyFill="1" applyBorder="1" applyAlignment="1">
      <alignment horizontal="right"/>
    </xf>
    <xf numFmtId="10" fontId="1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wrapText="1"/>
    </xf>
    <xf numFmtId="168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168" fontId="26" fillId="0" borderId="33" xfId="0" applyNumberFormat="1" applyFont="1" applyBorder="1" applyAlignment="1">
      <alignment horizontal="center"/>
    </xf>
    <xf numFmtId="49" fontId="25" fillId="5" borderId="38" xfId="0" applyNumberFormat="1" applyFont="1" applyFill="1" applyBorder="1" applyAlignment="1">
      <alignment/>
    </xf>
    <xf numFmtId="49" fontId="10" fillId="0" borderId="38" xfId="0" applyNumberFormat="1" applyFont="1" applyBorder="1" applyAlignment="1">
      <alignment/>
    </xf>
    <xf numFmtId="49" fontId="10" fillId="0" borderId="38" xfId="0" applyNumberFormat="1" applyFont="1" applyBorder="1" applyAlignment="1">
      <alignment wrapText="1"/>
    </xf>
    <xf numFmtId="49" fontId="25" fillId="5" borderId="38" xfId="0" applyNumberFormat="1" applyFont="1" applyFill="1" applyBorder="1" applyAlignment="1">
      <alignment wrapText="1"/>
    </xf>
    <xf numFmtId="0" fontId="10" fillId="0" borderId="38" xfId="0" applyFont="1" applyBorder="1" applyAlignment="1">
      <alignment wrapText="1"/>
    </xf>
    <xf numFmtId="49" fontId="10" fillId="3" borderId="27" xfId="0" applyNumberFormat="1" applyFont="1" applyFill="1" applyBorder="1" applyAlignment="1">
      <alignment horizontal="center"/>
    </xf>
    <xf numFmtId="49" fontId="10" fillId="3" borderId="38" xfId="0" applyNumberFormat="1" applyFont="1" applyFill="1" applyBorder="1" applyAlignment="1">
      <alignment wrapText="1"/>
    </xf>
    <xf numFmtId="49" fontId="10" fillId="3" borderId="26" xfId="0" applyNumberFormat="1" applyFont="1" applyFill="1" applyBorder="1" applyAlignment="1">
      <alignment horizontal="center"/>
    </xf>
    <xf numFmtId="49" fontId="25" fillId="5" borderId="23" xfId="0" applyNumberFormat="1" applyFont="1" applyFill="1" applyBorder="1" applyAlignment="1">
      <alignment horizontal="center"/>
    </xf>
    <xf numFmtId="49" fontId="25" fillId="5" borderId="41" xfId="0" applyNumberFormat="1" applyFont="1" applyFill="1" applyBorder="1" applyAlignment="1">
      <alignment wrapText="1"/>
    </xf>
    <xf numFmtId="49" fontId="25" fillId="5" borderId="35" xfId="0" applyNumberFormat="1" applyFont="1" applyFill="1" applyBorder="1" applyAlignment="1">
      <alignment/>
    </xf>
    <xf numFmtId="168" fontId="26" fillId="0" borderId="35" xfId="0" applyNumberFormat="1" applyFont="1" applyBorder="1" applyAlignment="1">
      <alignment horizontal="center"/>
    </xf>
    <xf numFmtId="0" fontId="18" fillId="6" borderId="4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49" fontId="8" fillId="2" borderId="44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5" fillId="6" borderId="44" xfId="0" applyNumberFormat="1" applyFont="1" applyFill="1" applyBorder="1" applyAlignment="1">
      <alignment horizontal="center"/>
    </xf>
    <xf numFmtId="49" fontId="25" fillId="6" borderId="1" xfId="0" applyNumberFormat="1" applyFont="1" applyFill="1" applyBorder="1" applyAlignment="1">
      <alignment horizontal="center"/>
    </xf>
    <xf numFmtId="49" fontId="25" fillId="6" borderId="38" xfId="0" applyNumberFormat="1" applyFont="1" applyFill="1" applyBorder="1" applyAlignment="1">
      <alignment/>
    </xf>
    <xf numFmtId="49" fontId="25" fillId="0" borderId="4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6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49" fontId="26" fillId="0" borderId="20" xfId="0" applyNumberFormat="1" applyFont="1" applyFill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49" fontId="10" fillId="0" borderId="26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38" xfId="0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7" xfId="0" applyFont="1" applyBorder="1" applyAlignment="1">
      <alignment/>
    </xf>
    <xf numFmtId="49" fontId="10" fillId="0" borderId="20" xfId="0" applyNumberFormat="1" applyFont="1" applyFill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0" xfId="0" applyFont="1" applyAlignment="1">
      <alignment/>
    </xf>
    <xf numFmtId="49" fontId="10" fillId="0" borderId="2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26" fillId="0" borderId="46" xfId="0" applyNumberFormat="1" applyFont="1" applyFill="1" applyBorder="1" applyAlignment="1">
      <alignment horizontal="center"/>
    </xf>
    <xf numFmtId="49" fontId="26" fillId="0" borderId="28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8" xfId="0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26" fillId="0" borderId="4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wrapText="1"/>
    </xf>
    <xf numFmtId="49" fontId="10" fillId="3" borderId="26" xfId="0" applyNumberFormat="1" applyFont="1" applyFill="1" applyBorder="1" applyAlignment="1">
      <alignment horizontal="center"/>
    </xf>
    <xf numFmtId="49" fontId="26" fillId="3" borderId="26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3" borderId="27" xfId="0" applyNumberFormat="1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41" xfId="0" applyNumberFormat="1" applyFont="1" applyBorder="1" applyAlignment="1">
      <alignment/>
    </xf>
    <xf numFmtId="0" fontId="8" fillId="0" borderId="20" xfId="0" applyFont="1" applyBorder="1" applyAlignment="1">
      <alignment/>
    </xf>
    <xf numFmtId="49" fontId="25" fillId="5" borderId="1" xfId="0" applyNumberFormat="1" applyFont="1" applyFill="1" applyBorder="1" applyAlignment="1">
      <alignment horizontal="center"/>
    </xf>
    <xf numFmtId="49" fontId="25" fillId="5" borderId="38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9" fontId="25" fillId="0" borderId="19" xfId="0" applyNumberFormat="1" applyFont="1" applyFill="1" applyBorder="1" applyAlignment="1">
      <alignment horizontal="center"/>
    </xf>
    <xf numFmtId="49" fontId="25" fillId="6" borderId="38" xfId="0" applyNumberFormat="1" applyFont="1" applyFill="1" applyBorder="1" applyAlignment="1">
      <alignment wrapText="1"/>
    </xf>
    <xf numFmtId="0" fontId="8" fillId="0" borderId="20" xfId="0" applyFont="1" applyBorder="1" applyAlignment="1">
      <alignment/>
    </xf>
    <xf numFmtId="49" fontId="25" fillId="6" borderId="21" xfId="0" applyNumberFormat="1" applyFont="1" applyFill="1" applyBorder="1" applyAlignment="1">
      <alignment horizontal="center"/>
    </xf>
    <xf numFmtId="49" fontId="25" fillId="6" borderId="35" xfId="0" applyNumberFormat="1" applyFont="1" applyFill="1" applyBorder="1" applyAlignment="1">
      <alignment/>
    </xf>
    <xf numFmtId="49" fontId="25" fillId="5" borderId="38" xfId="0" applyNumberFormat="1" applyFont="1" applyFill="1" applyBorder="1" applyAlignment="1">
      <alignment/>
    </xf>
    <xf numFmtId="49" fontId="25" fillId="6" borderId="45" xfId="0" applyNumberFormat="1" applyFont="1" applyFill="1" applyBorder="1" applyAlignment="1">
      <alignment horizontal="center"/>
    </xf>
    <xf numFmtId="49" fontId="25" fillId="6" borderId="41" xfId="0" applyNumberFormat="1" applyFont="1" applyFill="1" applyBorder="1" applyAlignment="1">
      <alignment horizontal="center"/>
    </xf>
    <xf numFmtId="49" fontId="25" fillId="6" borderId="23" xfId="0" applyNumberFormat="1" applyFont="1" applyFill="1" applyBorder="1" applyAlignment="1">
      <alignment horizontal="center"/>
    </xf>
    <xf numFmtId="49" fontId="25" fillId="6" borderId="41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49" fontId="25" fillId="5" borderId="21" xfId="0" applyNumberFormat="1" applyFont="1" applyFill="1" applyBorder="1" applyAlignment="1">
      <alignment horizontal="center"/>
    </xf>
    <xf numFmtId="49" fontId="25" fillId="5" borderId="35" xfId="0" applyNumberFormat="1" applyFont="1" applyFill="1" applyBorder="1" applyAlignment="1">
      <alignment/>
    </xf>
    <xf numFmtId="49" fontId="25" fillId="0" borderId="20" xfId="0" applyNumberFormat="1" applyFont="1" applyFill="1" applyBorder="1" applyAlignment="1">
      <alignment horizontal="center"/>
    </xf>
    <xf numFmtId="49" fontId="25" fillId="0" borderId="19" xfId="0" applyNumberFormat="1" applyFont="1" applyFill="1" applyBorder="1" applyAlignment="1">
      <alignment horizontal="center"/>
    </xf>
    <xf numFmtId="49" fontId="25" fillId="6" borderId="44" xfId="0" applyNumberFormat="1" applyFont="1" applyFill="1" applyBorder="1" applyAlignment="1">
      <alignment horizontal="center"/>
    </xf>
    <xf numFmtId="49" fontId="25" fillId="6" borderId="1" xfId="0" applyNumberFormat="1" applyFont="1" applyFill="1" applyBorder="1" applyAlignment="1">
      <alignment horizontal="center"/>
    </xf>
    <xf numFmtId="49" fontId="25" fillId="6" borderId="38" xfId="0" applyNumberFormat="1" applyFont="1" applyFill="1" applyBorder="1" applyAlignment="1">
      <alignment/>
    </xf>
    <xf numFmtId="49" fontId="25" fillId="0" borderId="45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/>
    </xf>
    <xf numFmtId="49" fontId="25" fillId="6" borderId="44" xfId="0" applyNumberFormat="1" applyFont="1" applyFill="1" applyBorder="1" applyAlignment="1">
      <alignment horizontal="right" vertical="center"/>
    </xf>
    <xf numFmtId="0" fontId="25" fillId="6" borderId="1" xfId="0" applyFont="1" applyFill="1" applyBorder="1" applyAlignment="1">
      <alignment vertical="center"/>
    </xf>
    <xf numFmtId="0" fontId="25" fillId="5" borderId="1" xfId="0" applyFont="1" applyFill="1" applyBorder="1" applyAlignment="1">
      <alignment horizontal="left" vertical="center" wrapText="1"/>
    </xf>
    <xf numFmtId="0" fontId="25" fillId="0" borderId="45" xfId="0" applyFont="1" applyBorder="1" applyAlignment="1">
      <alignment vertical="center"/>
    </xf>
    <xf numFmtId="49" fontId="25" fillId="5" borderId="1" xfId="0" applyNumberFormat="1" applyFont="1" applyFill="1" applyBorder="1" applyAlignment="1">
      <alignment horizontal="right" vertical="center"/>
    </xf>
    <xf numFmtId="0" fontId="25" fillId="5" borderId="1" xfId="0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13" fillId="0" borderId="36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7" fillId="0" borderId="1" xfId="18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12" fillId="2" borderId="1" xfId="18" applyFont="1" applyFill="1" applyBorder="1" applyAlignment="1">
      <alignment horizontal="center"/>
      <protection/>
    </xf>
    <xf numFmtId="0" fontId="12" fillId="2" borderId="1" xfId="18" applyFont="1" applyFill="1" applyBorder="1" applyAlignment="1">
      <alignment wrapText="1"/>
      <protection/>
    </xf>
    <xf numFmtId="3" fontId="12" fillId="2" borderId="1" xfId="18" applyNumberFormat="1" applyFont="1" applyFill="1" applyBorder="1">
      <alignment/>
      <protection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1" xfId="18" applyFont="1" applyBorder="1">
      <alignment/>
      <protection/>
    </xf>
    <xf numFmtId="0" fontId="13" fillId="0" borderId="41" xfId="18" applyFont="1" applyBorder="1" applyAlignment="1">
      <alignment horizontal="center"/>
      <protection/>
    </xf>
    <xf numFmtId="0" fontId="13" fillId="6" borderId="1" xfId="18" applyFont="1" applyFill="1" applyBorder="1">
      <alignment/>
      <protection/>
    </xf>
    <xf numFmtId="168" fontId="28" fillId="0" borderId="23" xfId="18" applyNumberFormat="1" applyFont="1" applyBorder="1" applyAlignment="1">
      <alignment horizontal="center" wrapText="1"/>
      <protection/>
    </xf>
    <xf numFmtId="3" fontId="12" fillId="6" borderId="1" xfId="18" applyNumberFormat="1" applyFont="1" applyFill="1" applyBorder="1">
      <alignment/>
      <protection/>
    </xf>
    <xf numFmtId="3" fontId="13" fillId="0" borderId="1" xfId="18" applyNumberFormat="1" applyFont="1" applyBorder="1" applyAlignment="1">
      <alignment horizontal="right"/>
      <protection/>
    </xf>
    <xf numFmtId="3" fontId="13" fillId="0" borderId="23" xfId="18" applyNumberFormat="1" applyFont="1" applyBorder="1" applyAlignment="1">
      <alignment horizontal="right"/>
      <protection/>
    </xf>
    <xf numFmtId="3" fontId="13" fillId="0" borderId="23" xfId="18" applyNumberFormat="1" applyFont="1" applyBorder="1" applyAlignment="1">
      <alignment horizontal="right"/>
      <protection/>
    </xf>
    <xf numFmtId="49" fontId="12" fillId="0" borderId="37" xfId="18" applyNumberFormat="1" applyFont="1" applyBorder="1" applyAlignment="1">
      <alignment horizontal="center"/>
      <protection/>
    </xf>
    <xf numFmtId="3" fontId="13" fillId="0" borderId="37" xfId="18" applyNumberFormat="1" applyFont="1" applyBorder="1" applyAlignment="1">
      <alignment horizontal="right"/>
      <protection/>
    </xf>
    <xf numFmtId="3" fontId="13" fillId="0" borderId="37" xfId="18" applyNumberFormat="1" applyFont="1" applyBorder="1" applyAlignment="1">
      <alignment horizontal="right"/>
      <protection/>
    </xf>
    <xf numFmtId="49" fontId="13" fillId="0" borderId="37" xfId="18" applyNumberFormat="1" applyFont="1" applyBorder="1" applyAlignment="1">
      <alignment horizontal="center"/>
      <protection/>
    </xf>
    <xf numFmtId="3" fontId="13" fillId="0" borderId="37" xfId="18" applyNumberFormat="1" applyFont="1" applyBorder="1" applyAlignment="1">
      <alignment horizontal="center"/>
      <protection/>
    </xf>
    <xf numFmtId="49" fontId="13" fillId="0" borderId="21" xfId="18" applyNumberFormat="1" applyFont="1" applyBorder="1" applyAlignment="1">
      <alignment horizontal="center"/>
      <protection/>
    </xf>
    <xf numFmtId="3" fontId="13" fillId="0" borderId="1" xfId="18" applyNumberFormat="1" applyFont="1" applyBorder="1">
      <alignment/>
      <protection/>
    </xf>
    <xf numFmtId="3" fontId="13" fillId="0" borderId="21" xfId="18" applyNumberFormat="1" applyFont="1" applyBorder="1" applyAlignment="1">
      <alignment horizontal="center"/>
      <protection/>
    </xf>
    <xf numFmtId="1" fontId="28" fillId="0" borderId="23" xfId="18" applyNumberFormat="1" applyFont="1" applyBorder="1" applyAlignment="1">
      <alignment horizontal="center" wrapText="1"/>
      <protection/>
    </xf>
    <xf numFmtId="0" fontId="13" fillId="0" borderId="1" xfId="18" applyFont="1" applyBorder="1" applyAlignment="1">
      <alignment horizontal="center"/>
      <protection/>
    </xf>
    <xf numFmtId="0" fontId="12" fillId="2" borderId="1" xfId="18" applyFont="1" applyFill="1" applyBorder="1">
      <alignment/>
      <protection/>
    </xf>
    <xf numFmtId="0" fontId="12" fillId="2" borderId="38" xfId="18" applyFont="1" applyFill="1" applyBorder="1" applyAlignment="1">
      <alignment horizontal="center"/>
      <protection/>
    </xf>
    <xf numFmtId="0" fontId="12" fillId="2" borderId="47" xfId="18" applyFont="1" applyFill="1" applyBorder="1" applyAlignment="1">
      <alignment horizontal="center"/>
      <protection/>
    </xf>
    <xf numFmtId="0" fontId="13" fillId="0" borderId="35" xfId="18" applyFont="1" applyBorder="1" applyAlignment="1">
      <alignment horizontal="center"/>
      <protection/>
    </xf>
    <xf numFmtId="0" fontId="0" fillId="0" borderId="48" xfId="0" applyBorder="1" applyAlignment="1">
      <alignment horizontal="center"/>
    </xf>
    <xf numFmtId="0" fontId="13" fillId="0" borderId="23" xfId="18" applyFont="1" applyBorder="1" applyAlignment="1">
      <alignment horizontal="center"/>
      <protection/>
    </xf>
    <xf numFmtId="0" fontId="13" fillId="0" borderId="37" xfId="18" applyFont="1" applyBorder="1" applyAlignment="1">
      <alignment horizontal="center"/>
      <protection/>
    </xf>
    <xf numFmtId="0" fontId="13" fillId="0" borderId="21" xfId="18" applyFont="1" applyBorder="1" applyAlignment="1">
      <alignment horizontal="center"/>
      <protection/>
    </xf>
    <xf numFmtId="0" fontId="13" fillId="0" borderId="38" xfId="18" applyFont="1" applyBorder="1" applyAlignment="1">
      <alignment horizontal="center"/>
      <protection/>
    </xf>
    <xf numFmtId="0" fontId="13" fillId="0" borderId="25" xfId="18" applyFont="1" applyBorder="1" applyAlignment="1">
      <alignment horizontal="center"/>
      <protection/>
    </xf>
    <xf numFmtId="0" fontId="13" fillId="0" borderId="47" xfId="18" applyFont="1" applyBorder="1" applyAlignment="1">
      <alignment horizontal="center"/>
      <protection/>
    </xf>
    <xf numFmtId="0" fontId="10" fillId="0" borderId="1" xfId="0" applyFont="1" applyBorder="1" applyAlignment="1">
      <alignment/>
    </xf>
    <xf numFmtId="0" fontId="10" fillId="0" borderId="30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3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9" xfId="0" applyFont="1" applyBorder="1" applyAlignment="1">
      <alignment/>
    </xf>
    <xf numFmtId="0" fontId="8" fillId="6" borderId="2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30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30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30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5" fillId="5" borderId="30" xfId="0" applyFont="1" applyFill="1" applyBorder="1" applyAlignment="1">
      <alignment wrapText="1"/>
    </xf>
    <xf numFmtId="168" fontId="8" fillId="6" borderId="1" xfId="0" applyNumberFormat="1" applyFont="1" applyFill="1" applyBorder="1" applyAlignment="1">
      <alignment wrapText="1"/>
    </xf>
    <xf numFmtId="0" fontId="25" fillId="5" borderId="1" xfId="0" applyNumberFormat="1" applyFont="1" applyFill="1" applyBorder="1" applyAlignment="1">
      <alignment horizontal="right"/>
    </xf>
    <xf numFmtId="0" fontId="8" fillId="6" borderId="34" xfId="0" applyFont="1" applyFill="1" applyBorder="1" applyAlignment="1">
      <alignment wrapText="1"/>
    </xf>
    <xf numFmtId="168" fontId="8" fillId="6" borderId="30" xfId="0" applyNumberFormat="1" applyFont="1" applyFill="1" applyBorder="1" applyAlignment="1">
      <alignment wrapText="1"/>
    </xf>
    <xf numFmtId="0" fontId="25" fillId="5" borderId="3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25" fillId="2" borderId="1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3" fontId="10" fillId="6" borderId="18" xfId="0" applyNumberFormat="1" applyFont="1" applyFill="1" applyBorder="1" applyAlignment="1">
      <alignment vertical="center"/>
    </xf>
    <xf numFmtId="49" fontId="10" fillId="2" borderId="44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26" fillId="2" borderId="38" xfId="0" applyNumberFormat="1" applyFont="1" applyFill="1" applyBorder="1" applyAlignment="1">
      <alignment/>
    </xf>
    <xf numFmtId="168" fontId="10" fillId="2" borderId="1" xfId="0" applyNumberFormat="1" applyFont="1" applyFill="1" applyBorder="1" applyAlignment="1">
      <alignment wrapText="1"/>
    </xf>
    <xf numFmtId="3" fontId="26" fillId="2" borderId="1" xfId="0" applyNumberFormat="1" applyFont="1" applyFill="1" applyBorder="1" applyAlignment="1">
      <alignment horizontal="right"/>
    </xf>
    <xf numFmtId="3" fontId="25" fillId="6" borderId="1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25" fillId="6" borderId="1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3" borderId="21" xfId="0" applyNumberFormat="1" applyFont="1" applyFill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25" fillId="5" borderId="21" xfId="0" applyNumberFormat="1" applyFont="1" applyFill="1" applyBorder="1" applyAlignment="1">
      <alignment horizontal="right"/>
    </xf>
    <xf numFmtId="3" fontId="25" fillId="5" borderId="21" xfId="0" applyNumberFormat="1" applyFont="1" applyFill="1" applyBorder="1" applyAlignment="1">
      <alignment horizontal="right"/>
    </xf>
    <xf numFmtId="3" fontId="10" fillId="0" borderId="23" xfId="0" applyNumberFormat="1" applyFont="1" applyBorder="1" applyAlignment="1">
      <alignment horizontal="right"/>
    </xf>
    <xf numFmtId="3" fontId="25" fillId="6" borderId="23" xfId="0" applyNumberFormat="1" applyFont="1" applyFill="1" applyBorder="1" applyAlignment="1">
      <alignment horizontal="right"/>
    </xf>
    <xf numFmtId="3" fontId="25" fillId="2" borderId="47" xfId="0" applyNumberFormat="1" applyFont="1" applyFill="1" applyBorder="1" applyAlignment="1">
      <alignment horizontal="right"/>
    </xf>
    <xf numFmtId="3" fontId="25" fillId="6" borderId="28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vertical="center"/>
    </xf>
    <xf numFmtId="3" fontId="25" fillId="6" borderId="21" xfId="0" applyNumberFormat="1" applyFont="1" applyFill="1" applyBorder="1" applyAlignment="1">
      <alignment horizontal="right"/>
    </xf>
    <xf numFmtId="3" fontId="25" fillId="5" borderId="23" xfId="0" applyNumberFormat="1" applyFont="1" applyFill="1" applyBorder="1" applyAlignment="1">
      <alignment horizontal="right"/>
    </xf>
    <xf numFmtId="3" fontId="26" fillId="6" borderId="18" xfId="0" applyNumberFormat="1" applyFont="1" applyFill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168" fontId="10" fillId="2" borderId="30" xfId="0" applyNumberFormat="1" applyFont="1" applyFill="1" applyBorder="1" applyAlignment="1">
      <alignment wrapText="1"/>
    </xf>
    <xf numFmtId="3" fontId="10" fillId="6" borderId="29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3" fontId="0" fillId="0" borderId="47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0" fontId="0" fillId="0" borderId="11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2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0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3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6" borderId="1" xfId="0" applyFill="1" applyBorder="1" applyAlignment="1">
      <alignment horizontal="center"/>
    </xf>
    <xf numFmtId="49" fontId="25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3" fontId="26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8" fillId="6" borderId="1" xfId="0" applyNumberFormat="1" applyFont="1" applyFill="1" applyBorder="1" applyAlignment="1">
      <alignment wrapText="1"/>
    </xf>
    <xf numFmtId="3" fontId="25" fillId="5" borderId="1" xfId="0" applyNumberFormat="1" applyFont="1" applyFill="1" applyBorder="1" applyAlignment="1">
      <alignment/>
    </xf>
    <xf numFmtId="3" fontId="8" fillId="5" borderId="23" xfId="0" applyNumberFormat="1" applyFont="1" applyFill="1" applyBorder="1" applyAlignment="1">
      <alignment wrapText="1"/>
    </xf>
    <xf numFmtId="3" fontId="8" fillId="6" borderId="1" xfId="0" applyNumberFormat="1" applyFont="1" applyFill="1" applyBorder="1" applyAlignment="1">
      <alignment wrapText="1"/>
    </xf>
    <xf numFmtId="3" fontId="25" fillId="6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/>
    </xf>
    <xf numFmtId="3" fontId="8" fillId="6" borderId="21" xfId="0" applyNumberFormat="1" applyFont="1" applyFill="1" applyBorder="1" applyAlignment="1">
      <alignment horizontal="right"/>
    </xf>
    <xf numFmtId="3" fontId="8" fillId="5" borderId="23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6" xfId="0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49" fontId="25" fillId="5" borderId="47" xfId="0" applyNumberFormat="1" applyFont="1" applyFill="1" applyBorder="1" applyAlignment="1">
      <alignment horizontal="center"/>
    </xf>
    <xf numFmtId="0" fontId="0" fillId="0" borderId="37" xfId="0" applyBorder="1" applyAlignment="1">
      <alignment vertical="center"/>
    </xf>
    <xf numFmtId="0" fontId="10" fillId="0" borderId="35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168" fontId="8" fillId="0" borderId="1" xfId="0" applyNumberFormat="1" applyFont="1" applyBorder="1" applyAlignment="1">
      <alignment/>
    </xf>
    <xf numFmtId="168" fontId="5" fillId="0" borderId="1" xfId="0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168" fontId="5" fillId="2" borderId="1" xfId="0" applyNumberFormat="1" applyFont="1" applyFill="1" applyBorder="1" applyAlignment="1">
      <alignment vertical="center"/>
    </xf>
    <xf numFmtId="168" fontId="5" fillId="2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8" fontId="0" fillId="0" borderId="1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1" fontId="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41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41" fontId="5" fillId="7" borderId="1" xfId="0" applyNumberFormat="1" applyFont="1" applyFill="1" applyBorder="1" applyAlignment="1">
      <alignment horizontal="right" vertical="center"/>
    </xf>
    <xf numFmtId="41" fontId="5" fillId="7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1" fontId="0" fillId="0" borderId="7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10" fontId="0" fillId="0" borderId="9" xfId="0" applyNumberFormat="1" applyBorder="1" applyAlignment="1">
      <alignment horizontal="center" vertical="center"/>
    </xf>
    <xf numFmtId="168" fontId="0" fillId="0" borderId="11" xfId="0" applyNumberFormat="1" applyFont="1" applyBorder="1" applyAlignment="1">
      <alignment vertical="center"/>
    </xf>
    <xf numFmtId="10" fontId="0" fillId="0" borderId="7" xfId="0" applyNumberForma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/>
    </xf>
    <xf numFmtId="0" fontId="13" fillId="0" borderId="1" xfId="18" applyFont="1" applyBorder="1" applyAlignment="1">
      <alignment horizontal="center" vertical="center"/>
      <protection/>
    </xf>
    <xf numFmtId="0" fontId="13" fillId="0" borderId="41" xfId="18" applyFont="1" applyBorder="1" applyAlignment="1">
      <alignment horizontal="center"/>
      <protection/>
    </xf>
    <xf numFmtId="0" fontId="0" fillId="0" borderId="47" xfId="0" applyBorder="1" applyAlignment="1">
      <alignment/>
    </xf>
    <xf numFmtId="0" fontId="12" fillId="2" borderId="47" xfId="18" applyFont="1" applyFill="1" applyBorder="1" applyAlignment="1">
      <alignment horizontal="center"/>
      <protection/>
    </xf>
    <xf numFmtId="0" fontId="25" fillId="2" borderId="25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12" fillId="2" borderId="38" xfId="18" applyFont="1" applyFill="1" applyBorder="1" applyAlignment="1">
      <alignment horizontal="center"/>
      <protection/>
    </xf>
    <xf numFmtId="0" fontId="25" fillId="2" borderId="23" xfId="0" applyFont="1" applyFill="1" applyBorder="1" applyAlignment="1">
      <alignment horizontal="center" vertical="center"/>
    </xf>
    <xf numFmtId="0" fontId="25" fillId="2" borderId="37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2" borderId="53" xfId="0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168" fontId="25" fillId="2" borderId="53" xfId="0" applyNumberFormat="1" applyFont="1" applyFill="1" applyBorder="1" applyAlignment="1">
      <alignment horizontal="center" vertical="center" wrapText="1"/>
    </xf>
    <xf numFmtId="10" fontId="25" fillId="2" borderId="43" xfId="0" applyNumberFormat="1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26" fillId="6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8" fontId="25" fillId="6" borderId="53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54" xfId="0" applyBorder="1" applyAlignment="1">
      <alignment wrapText="1"/>
    </xf>
    <xf numFmtId="0" fontId="25" fillId="6" borderId="56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57" xfId="0" applyBorder="1" applyAlignment="1">
      <alignment wrapText="1"/>
    </xf>
    <xf numFmtId="0" fontId="25" fillId="6" borderId="5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0" fontId="18" fillId="6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8" fillId="6" borderId="38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47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horizontal="center" vertical="center" wrapText="1"/>
    </xf>
    <xf numFmtId="0" fontId="18" fillId="6" borderId="31" xfId="0" applyFont="1" applyFill="1" applyBorder="1" applyAlignment="1">
      <alignment horizontal="center" vertical="center" wrapText="1"/>
    </xf>
    <xf numFmtId="0" fontId="18" fillId="6" borderId="5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36" xfId="1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2" fillId="0" borderId="35" xfId="18" applyFont="1" applyBorder="1" applyAlignment="1">
      <alignment horizontal="center"/>
      <protection/>
    </xf>
    <xf numFmtId="0" fontId="5" fillId="0" borderId="4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12" fillId="0" borderId="23" xfId="18" applyNumberFormat="1" applyFont="1" applyBorder="1" applyAlignment="1">
      <alignment horizontal="center"/>
      <protection/>
    </xf>
    <xf numFmtId="0" fontId="5" fillId="0" borderId="37" xfId="0" applyFont="1" applyBorder="1" applyAlignment="1">
      <alignment/>
    </xf>
    <xf numFmtId="0" fontId="29" fillId="0" borderId="37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0" borderId="23" xfId="18" applyFont="1" applyBorder="1" applyAlignment="1">
      <alignment/>
      <protection/>
    </xf>
    <xf numFmtId="0" fontId="0" fillId="0" borderId="37" xfId="0" applyBorder="1" applyAlignment="1">
      <alignment/>
    </xf>
    <xf numFmtId="0" fontId="13" fillId="0" borderId="23" xfId="18" applyFont="1" applyBorder="1" applyAlignment="1">
      <alignment horizontal="center" vertical="center"/>
      <protection/>
    </xf>
    <xf numFmtId="0" fontId="13" fillId="0" borderId="37" xfId="18" applyFont="1" applyBorder="1" applyAlignment="1">
      <alignment horizontal="center" vertical="center"/>
      <protection/>
    </xf>
    <xf numFmtId="0" fontId="13" fillId="0" borderId="21" xfId="18" applyFont="1" applyBorder="1" applyAlignment="1">
      <alignment horizontal="center" vertical="center"/>
      <protection/>
    </xf>
    <xf numFmtId="0" fontId="12" fillId="0" borderId="0" xfId="18" applyFont="1" applyAlignment="1">
      <alignment horizontal="center"/>
      <protection/>
    </xf>
    <xf numFmtId="0" fontId="27" fillId="0" borderId="1" xfId="18" applyFont="1" applyBorder="1" applyAlignment="1">
      <alignment horizontal="center" vertical="center" wrapText="1"/>
      <protection/>
    </xf>
    <xf numFmtId="3" fontId="12" fillId="2" borderId="38" xfId="18" applyNumberFormat="1" applyFont="1" applyFill="1" applyBorder="1" applyAlignment="1">
      <alignment horizontal="center"/>
      <protection/>
    </xf>
    <xf numFmtId="3" fontId="12" fillId="2" borderId="47" xfId="18" applyNumberFormat="1" applyFont="1" applyFill="1" applyBorder="1" applyAlignment="1">
      <alignment horizontal="center"/>
      <protection/>
    </xf>
    <xf numFmtId="0" fontId="27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60" xfId="0" applyBorder="1" applyAlignment="1">
      <alignment/>
    </xf>
    <xf numFmtId="0" fontId="0" fillId="0" borderId="5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showGridLines="0" workbookViewId="0" topLeftCell="A29">
      <selection activeCell="H35" sqref="H35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43.75390625" style="0" customWidth="1"/>
    <col min="5" max="6" width="12.625" style="0" customWidth="1"/>
    <col min="7" max="7" width="10.75390625" style="0" customWidth="1"/>
  </cols>
  <sheetData>
    <row r="1" spans="1:7" ht="17.25" customHeight="1">
      <c r="A1" s="530" t="s">
        <v>133</v>
      </c>
      <c r="B1" s="530"/>
      <c r="C1" s="530"/>
      <c r="D1" s="530"/>
      <c r="E1" s="530"/>
      <c r="F1" s="530"/>
      <c r="G1" s="531"/>
    </row>
    <row r="2" ht="1.5" customHeight="1" hidden="1">
      <c r="B2" s="3"/>
    </row>
    <row r="3" ht="12" customHeight="1" thickBot="1">
      <c r="G3" s="19" t="s">
        <v>66</v>
      </c>
    </row>
    <row r="4" spans="1:7" s="45" customFormat="1" ht="7.5" customHeight="1">
      <c r="A4" s="537" t="s">
        <v>227</v>
      </c>
      <c r="B4" s="532" t="s">
        <v>46</v>
      </c>
      <c r="C4" s="532" t="s">
        <v>4</v>
      </c>
      <c r="D4" s="532" t="s">
        <v>5</v>
      </c>
      <c r="E4" s="532" t="s">
        <v>379</v>
      </c>
      <c r="F4" s="534" t="s">
        <v>378</v>
      </c>
      <c r="G4" s="535" t="s">
        <v>377</v>
      </c>
    </row>
    <row r="5" spans="1:7" ht="19.5" customHeight="1" thickBot="1">
      <c r="A5" s="538"/>
      <c r="B5" s="533"/>
      <c r="C5" s="533"/>
      <c r="D5" s="533"/>
      <c r="E5" s="533"/>
      <c r="F5" s="533"/>
      <c r="G5" s="536"/>
    </row>
    <row r="6" spans="1:7" ht="12.75" customHeight="1" thickBot="1">
      <c r="A6" s="202" t="s">
        <v>13</v>
      </c>
      <c r="B6" s="203" t="s">
        <v>14</v>
      </c>
      <c r="C6" s="204" t="s">
        <v>15</v>
      </c>
      <c r="D6" s="204" t="s">
        <v>1</v>
      </c>
      <c r="E6" s="204" t="s">
        <v>20</v>
      </c>
      <c r="F6" s="205" t="s">
        <v>23</v>
      </c>
      <c r="G6" s="206" t="s">
        <v>26</v>
      </c>
    </row>
    <row r="7" spans="1:7" ht="15.75" thickBot="1">
      <c r="A7" s="107" t="s">
        <v>228</v>
      </c>
      <c r="B7" s="108"/>
      <c r="C7" s="109"/>
      <c r="D7" s="110" t="s">
        <v>229</v>
      </c>
      <c r="E7" s="111">
        <f>SUM(E8+E14+E16)</f>
        <v>76814</v>
      </c>
      <c r="F7" s="111">
        <f>SUM(F8+F14+F16)</f>
        <v>950770</v>
      </c>
      <c r="G7" s="165">
        <f>SUM(F7/E7)</f>
        <v>12.377561382039733</v>
      </c>
    </row>
    <row r="8" spans="1:7" ht="12.75">
      <c r="A8" s="112"/>
      <c r="B8" s="172" t="s">
        <v>230</v>
      </c>
      <c r="C8" s="173"/>
      <c r="D8" s="174" t="s">
        <v>231</v>
      </c>
      <c r="E8" s="175">
        <f>SUM(E9:E13)</f>
        <v>44255</v>
      </c>
      <c r="F8" s="175">
        <f>SUM(F9:F13)</f>
        <v>588212</v>
      </c>
      <c r="G8" s="176">
        <f>SUM(F8/E8)</f>
        <v>13.291424697774262</v>
      </c>
    </row>
    <row r="9" spans="1:7" ht="33.75">
      <c r="A9" s="113"/>
      <c r="B9" s="114"/>
      <c r="C9" s="115" t="s">
        <v>232</v>
      </c>
      <c r="D9" s="116" t="s">
        <v>381</v>
      </c>
      <c r="E9" s="117">
        <v>10000</v>
      </c>
      <c r="F9" s="117">
        <v>20000</v>
      </c>
      <c r="G9" s="169">
        <f>SUM(F9/E9)</f>
        <v>2</v>
      </c>
    </row>
    <row r="10" spans="1:7" ht="33.75">
      <c r="A10" s="113"/>
      <c r="B10" s="114"/>
      <c r="C10" s="115" t="s">
        <v>585</v>
      </c>
      <c r="D10" s="116" t="s">
        <v>381</v>
      </c>
      <c r="E10" s="117">
        <v>0</v>
      </c>
      <c r="F10" s="117">
        <v>5000</v>
      </c>
      <c r="G10" s="169"/>
    </row>
    <row r="11" spans="1:7" ht="33.75">
      <c r="A11" s="118"/>
      <c r="B11" s="119"/>
      <c r="C11" s="207">
        <v>6299</v>
      </c>
      <c r="D11" s="208" t="s">
        <v>605</v>
      </c>
      <c r="E11" s="145">
        <v>0</v>
      </c>
      <c r="F11" s="145">
        <v>54090</v>
      </c>
      <c r="G11" s="169"/>
    </row>
    <row r="12" spans="1:7" s="47" customFormat="1" ht="33.75">
      <c r="A12" s="118"/>
      <c r="B12" s="119"/>
      <c r="C12" s="120">
        <v>6338</v>
      </c>
      <c r="D12" s="121" t="s">
        <v>344</v>
      </c>
      <c r="E12" s="122">
        <v>0</v>
      </c>
      <c r="F12" s="122">
        <v>449225</v>
      </c>
      <c r="G12" s="169"/>
    </row>
    <row r="13" spans="1:7" s="47" customFormat="1" ht="33.75">
      <c r="A13" s="118"/>
      <c r="B13" s="119"/>
      <c r="C13" s="207">
        <v>6339</v>
      </c>
      <c r="D13" s="208" t="s">
        <v>344</v>
      </c>
      <c r="E13" s="145">
        <v>34255</v>
      </c>
      <c r="F13" s="145">
        <v>59897</v>
      </c>
      <c r="G13" s="169">
        <f>SUM(F13/E13)</f>
        <v>1.7485622536855934</v>
      </c>
    </row>
    <row r="14" spans="1:7" s="47" customFormat="1" ht="24">
      <c r="A14" s="118"/>
      <c r="B14" s="184" t="s">
        <v>399</v>
      </c>
      <c r="C14" s="185"/>
      <c r="D14" s="291" t="s">
        <v>400</v>
      </c>
      <c r="E14" s="187">
        <f>SUM(E15)</f>
        <v>0</v>
      </c>
      <c r="F14" s="187">
        <f>SUM(F15)</f>
        <v>362558</v>
      </c>
      <c r="G14" s="188"/>
    </row>
    <row r="15" spans="1:7" ht="33.75">
      <c r="A15" s="118"/>
      <c r="B15" s="119"/>
      <c r="C15" s="120">
        <v>6338</v>
      </c>
      <c r="D15" s="121" t="s">
        <v>344</v>
      </c>
      <c r="E15" s="122">
        <v>0</v>
      </c>
      <c r="F15" s="122">
        <v>362558</v>
      </c>
      <c r="G15" s="169"/>
    </row>
    <row r="16" spans="1:7" s="47" customFormat="1" ht="12.75">
      <c r="A16" s="118"/>
      <c r="B16" s="184" t="s">
        <v>380</v>
      </c>
      <c r="C16" s="185"/>
      <c r="D16" s="186" t="s">
        <v>280</v>
      </c>
      <c r="E16" s="187">
        <f>SUM(E17)</f>
        <v>32559</v>
      </c>
      <c r="F16" s="187">
        <f>SUM(F17)</f>
        <v>0</v>
      </c>
      <c r="G16" s="188">
        <f>SUM(F16/E16)</f>
        <v>0</v>
      </c>
    </row>
    <row r="17" spans="1:7" ht="34.5" thickBot="1">
      <c r="A17" s="134"/>
      <c r="C17" s="137" t="s">
        <v>268</v>
      </c>
      <c r="D17" s="138" t="s">
        <v>269</v>
      </c>
      <c r="E17" s="139">
        <v>32559</v>
      </c>
      <c r="F17" s="139">
        <v>0</v>
      </c>
      <c r="G17" s="169">
        <f>SUM(F17/E17)</f>
        <v>0</v>
      </c>
    </row>
    <row r="18" spans="1:7" ht="15.75" thickBot="1">
      <c r="A18" s="107" t="s">
        <v>233</v>
      </c>
      <c r="B18" s="108"/>
      <c r="C18" s="109"/>
      <c r="D18" s="123" t="s">
        <v>234</v>
      </c>
      <c r="E18" s="111">
        <f>SUM(E19)</f>
        <v>4200</v>
      </c>
      <c r="F18" s="111">
        <f>SUM(F19)</f>
        <v>4200</v>
      </c>
      <c r="G18" s="165">
        <f aca="true" t="shared" si="0" ref="G18:G23">SUM(F18/E18)</f>
        <v>1</v>
      </c>
    </row>
    <row r="19" spans="1:7" ht="12.75">
      <c r="A19" s="124"/>
      <c r="B19" s="177" t="s">
        <v>235</v>
      </c>
      <c r="C19" s="178"/>
      <c r="D19" s="179" t="s">
        <v>236</v>
      </c>
      <c r="E19" s="180">
        <f>SUM(E20)</f>
        <v>4200</v>
      </c>
      <c r="F19" s="180">
        <f>SUM(F20)</f>
        <v>4200</v>
      </c>
      <c r="G19" s="176">
        <f t="shared" si="0"/>
        <v>1</v>
      </c>
    </row>
    <row r="20" spans="1:7" ht="57" thickBot="1">
      <c r="A20" s="113"/>
      <c r="B20" s="125"/>
      <c r="C20" s="126" t="s">
        <v>237</v>
      </c>
      <c r="D20" s="127" t="s">
        <v>238</v>
      </c>
      <c r="E20" s="128">
        <v>4200</v>
      </c>
      <c r="F20" s="128">
        <v>4200</v>
      </c>
      <c r="G20" s="167">
        <f t="shared" si="0"/>
        <v>1</v>
      </c>
    </row>
    <row r="21" spans="1:7" ht="15.75" thickBot="1">
      <c r="A21" s="129" t="s">
        <v>239</v>
      </c>
      <c r="B21" s="130"/>
      <c r="C21" s="131"/>
      <c r="D21" s="132" t="s">
        <v>240</v>
      </c>
      <c r="E21" s="133">
        <f>SUM(E22)</f>
        <v>5054</v>
      </c>
      <c r="F21" s="133">
        <f>SUM(F22)</f>
        <v>6064</v>
      </c>
      <c r="G21" s="168">
        <f t="shared" si="0"/>
        <v>1.1998417095370004</v>
      </c>
    </row>
    <row r="22" spans="1:7" ht="12.75">
      <c r="A22" s="113"/>
      <c r="B22" s="177" t="s">
        <v>241</v>
      </c>
      <c r="C22" s="181"/>
      <c r="D22" s="179" t="s">
        <v>242</v>
      </c>
      <c r="E22" s="180">
        <f>SUM(E23)</f>
        <v>5054</v>
      </c>
      <c r="F22" s="180">
        <f>SUM(F23)</f>
        <v>6064</v>
      </c>
      <c r="G22" s="176">
        <f t="shared" si="0"/>
        <v>1.1998417095370004</v>
      </c>
    </row>
    <row r="23" spans="1:7" ht="34.5" thickBot="1">
      <c r="A23" s="134"/>
      <c r="B23" s="135"/>
      <c r="C23" s="120">
        <v>2320</v>
      </c>
      <c r="D23" s="121" t="s">
        <v>243</v>
      </c>
      <c r="E23" s="136">
        <v>5054</v>
      </c>
      <c r="F23" s="122">
        <v>6064</v>
      </c>
      <c r="G23" s="166">
        <f t="shared" si="0"/>
        <v>1.1998417095370004</v>
      </c>
    </row>
    <row r="24" spans="1:7" ht="15.75" thickBot="1">
      <c r="A24" s="107" t="s">
        <v>244</v>
      </c>
      <c r="B24" s="108"/>
      <c r="C24" s="109"/>
      <c r="D24" s="123" t="s">
        <v>245</v>
      </c>
      <c r="E24" s="111">
        <f>SUM(E25)</f>
        <v>320340</v>
      </c>
      <c r="F24" s="111">
        <f>SUM(F25)</f>
        <v>215600</v>
      </c>
      <c r="G24" s="165">
        <f aca="true" t="shared" si="1" ref="G24:G35">SUM(F24/E24)</f>
        <v>0.6730349004183056</v>
      </c>
    </row>
    <row r="25" spans="1:7" ht="12.75">
      <c r="A25" s="124"/>
      <c r="B25" s="182" t="s">
        <v>246</v>
      </c>
      <c r="C25" s="183"/>
      <c r="D25" s="179" t="s">
        <v>247</v>
      </c>
      <c r="E25" s="180">
        <f>SUM(E26:E32)</f>
        <v>320340</v>
      </c>
      <c r="F25" s="180">
        <f>SUM(F26:F32)</f>
        <v>215600</v>
      </c>
      <c r="G25" s="176">
        <f t="shared" si="1"/>
        <v>0.6730349004183056</v>
      </c>
    </row>
    <row r="26" spans="1:7" ht="22.5">
      <c r="A26" s="113"/>
      <c r="B26" s="125"/>
      <c r="C26" s="137" t="s">
        <v>248</v>
      </c>
      <c r="D26" s="138" t="s">
        <v>249</v>
      </c>
      <c r="E26" s="139">
        <v>6500</v>
      </c>
      <c r="F26" s="139">
        <v>6500</v>
      </c>
      <c r="G26" s="169">
        <f t="shared" si="1"/>
        <v>1</v>
      </c>
    </row>
    <row r="27" spans="1:7" ht="12.75">
      <c r="A27" s="113"/>
      <c r="B27" s="114"/>
      <c r="C27" s="126" t="s">
        <v>250</v>
      </c>
      <c r="D27" s="127" t="s">
        <v>251</v>
      </c>
      <c r="E27" s="122">
        <v>0</v>
      </c>
      <c r="F27" s="122">
        <v>100</v>
      </c>
      <c r="G27" s="169"/>
    </row>
    <row r="28" spans="1:7" ht="45">
      <c r="A28" s="113"/>
      <c r="B28" s="114"/>
      <c r="C28" s="137" t="s">
        <v>237</v>
      </c>
      <c r="D28" s="127" t="s">
        <v>252</v>
      </c>
      <c r="E28" s="122">
        <v>53000</v>
      </c>
      <c r="F28" s="122">
        <v>50000</v>
      </c>
      <c r="G28" s="169">
        <f t="shared" si="1"/>
        <v>0.9433962264150944</v>
      </c>
    </row>
    <row r="29" spans="1:7" ht="12.75">
      <c r="A29" s="113"/>
      <c r="B29" s="114"/>
      <c r="C29" s="137" t="s">
        <v>253</v>
      </c>
      <c r="D29" s="138" t="s">
        <v>254</v>
      </c>
      <c r="E29" s="122">
        <v>40540</v>
      </c>
      <c r="F29" s="122">
        <v>45000</v>
      </c>
      <c r="G29" s="169">
        <f t="shared" si="1"/>
        <v>1.110014800197336</v>
      </c>
    </row>
    <row r="30" spans="1:7" ht="12.75">
      <c r="A30" s="113"/>
      <c r="B30" s="114"/>
      <c r="C30" s="137" t="s">
        <v>255</v>
      </c>
      <c r="D30" s="138" t="s">
        <v>256</v>
      </c>
      <c r="E30" s="122">
        <v>195000</v>
      </c>
      <c r="F30" s="122">
        <v>110000</v>
      </c>
      <c r="G30" s="169">
        <f t="shared" si="1"/>
        <v>0.5641025641025641</v>
      </c>
    </row>
    <row r="31" spans="1:7" ht="12.75">
      <c r="A31" s="113"/>
      <c r="B31" s="114"/>
      <c r="C31" s="137" t="s">
        <v>257</v>
      </c>
      <c r="D31" s="138" t="s">
        <v>258</v>
      </c>
      <c r="E31" s="139">
        <v>21300</v>
      </c>
      <c r="F31" s="139">
        <v>1000</v>
      </c>
      <c r="G31" s="169">
        <f t="shared" si="1"/>
        <v>0.046948356807511735</v>
      </c>
    </row>
    <row r="32" spans="1:7" ht="13.5" thickBot="1">
      <c r="A32" s="134"/>
      <c r="C32" s="137" t="s">
        <v>272</v>
      </c>
      <c r="D32" s="138" t="s">
        <v>273</v>
      </c>
      <c r="E32" s="139">
        <v>4000</v>
      </c>
      <c r="F32" s="139">
        <v>3000</v>
      </c>
      <c r="G32" s="169">
        <f t="shared" si="1"/>
        <v>0.75</v>
      </c>
    </row>
    <row r="33" spans="1:7" ht="15.75" thickBot="1">
      <c r="A33" s="107" t="s">
        <v>259</v>
      </c>
      <c r="B33" s="108"/>
      <c r="C33" s="109"/>
      <c r="D33" s="123" t="s">
        <v>260</v>
      </c>
      <c r="E33" s="111">
        <f>SUM(E34)</f>
        <v>1200</v>
      </c>
      <c r="F33" s="111">
        <f>SUM(F34)</f>
        <v>0</v>
      </c>
      <c r="G33" s="165">
        <f t="shared" si="1"/>
        <v>0</v>
      </c>
    </row>
    <row r="34" spans="1:7" ht="12.75">
      <c r="A34" s="124"/>
      <c r="B34" s="173" t="s">
        <v>261</v>
      </c>
      <c r="C34" s="183"/>
      <c r="D34" s="179" t="s">
        <v>262</v>
      </c>
      <c r="E34" s="180">
        <f>SUM(E35)</f>
        <v>1200</v>
      </c>
      <c r="F34" s="180">
        <f>SUM(F35)</f>
        <v>0</v>
      </c>
      <c r="G34" s="176">
        <f t="shared" si="1"/>
        <v>0</v>
      </c>
    </row>
    <row r="35" spans="1:7" ht="34.5" thickBot="1">
      <c r="A35" s="134"/>
      <c r="B35" s="135"/>
      <c r="C35" s="120">
        <v>2020</v>
      </c>
      <c r="D35" s="121" t="s">
        <v>263</v>
      </c>
      <c r="E35" s="122">
        <v>1200</v>
      </c>
      <c r="F35" s="122">
        <v>0</v>
      </c>
      <c r="G35" s="169">
        <f t="shared" si="1"/>
        <v>0</v>
      </c>
    </row>
    <row r="36" spans="1:7" ht="15.75" thickBot="1">
      <c r="A36" s="107" t="s">
        <v>264</v>
      </c>
      <c r="B36" s="108"/>
      <c r="C36" s="109"/>
      <c r="D36" s="123" t="s">
        <v>265</v>
      </c>
      <c r="E36" s="111">
        <f>SUM(E37+E39+E45)</f>
        <v>174015</v>
      </c>
      <c r="F36" s="111">
        <f>SUM(F37+F39+F45)</f>
        <v>92517</v>
      </c>
      <c r="G36" s="165">
        <f aca="true" t="shared" si="2" ref="G36:G46">SUM(F36/E36)</f>
        <v>0.5316610637014051</v>
      </c>
    </row>
    <row r="37" spans="1:7" ht="12.75">
      <c r="A37" s="124"/>
      <c r="B37" s="177" t="s">
        <v>266</v>
      </c>
      <c r="C37" s="178"/>
      <c r="D37" s="179" t="s">
        <v>601</v>
      </c>
      <c r="E37" s="180">
        <f>SUM(E38)</f>
        <v>72740</v>
      </c>
      <c r="F37" s="180">
        <f>SUM(F38)</f>
        <v>72886</v>
      </c>
      <c r="G37" s="176">
        <f t="shared" si="2"/>
        <v>1.002007148748969</v>
      </c>
    </row>
    <row r="38" spans="1:7" ht="33.75">
      <c r="A38" s="113"/>
      <c r="B38" s="140"/>
      <c r="C38" s="137" t="s">
        <v>268</v>
      </c>
      <c r="D38" s="138" t="s">
        <v>269</v>
      </c>
      <c r="E38" s="139">
        <v>72740</v>
      </c>
      <c r="F38" s="139">
        <v>72886</v>
      </c>
      <c r="G38" s="169">
        <f t="shared" si="2"/>
        <v>1.002007148748969</v>
      </c>
    </row>
    <row r="39" spans="1:7" ht="12.75">
      <c r="A39" s="112"/>
      <c r="B39" s="184" t="s">
        <v>270</v>
      </c>
      <c r="C39" s="185"/>
      <c r="D39" s="186" t="s">
        <v>600</v>
      </c>
      <c r="E39" s="187">
        <f>SUM(E40:E44)</f>
        <v>29456</v>
      </c>
      <c r="F39" s="187">
        <f>SUM(F40:F44)</f>
        <v>19631</v>
      </c>
      <c r="G39" s="188">
        <f t="shared" si="2"/>
        <v>0.6664516567083107</v>
      </c>
    </row>
    <row r="40" spans="1:7" ht="12.75">
      <c r="A40" s="113"/>
      <c r="B40" s="114"/>
      <c r="C40" s="137" t="s">
        <v>253</v>
      </c>
      <c r="D40" s="138" t="s">
        <v>271</v>
      </c>
      <c r="E40" s="139">
        <v>300</v>
      </c>
      <c r="F40" s="139">
        <v>300</v>
      </c>
      <c r="G40" s="169">
        <f t="shared" si="2"/>
        <v>1</v>
      </c>
    </row>
    <row r="41" spans="1:7" ht="12.75">
      <c r="A41" s="113"/>
      <c r="B41" s="141"/>
      <c r="C41" s="137" t="s">
        <v>272</v>
      </c>
      <c r="D41" s="138" t="s">
        <v>273</v>
      </c>
      <c r="E41" s="139">
        <v>12000</v>
      </c>
      <c r="F41" s="139">
        <v>12000</v>
      </c>
      <c r="G41" s="169">
        <f t="shared" si="2"/>
        <v>1</v>
      </c>
    </row>
    <row r="42" spans="1:7" ht="33.75">
      <c r="A42" s="113"/>
      <c r="B42" s="114"/>
      <c r="C42" s="137" t="s">
        <v>274</v>
      </c>
      <c r="D42" s="138" t="s">
        <v>275</v>
      </c>
      <c r="E42" s="122">
        <v>1050</v>
      </c>
      <c r="F42" s="122">
        <v>1000</v>
      </c>
      <c r="G42" s="166">
        <f t="shared" si="2"/>
        <v>0.9523809523809523</v>
      </c>
    </row>
    <row r="43" spans="1:7" ht="33.75">
      <c r="A43" s="113"/>
      <c r="B43" s="141"/>
      <c r="C43" s="137" t="s">
        <v>276</v>
      </c>
      <c r="D43" s="138" t="s">
        <v>277</v>
      </c>
      <c r="E43" s="139">
        <v>11319</v>
      </c>
      <c r="F43" s="139">
        <v>6331</v>
      </c>
      <c r="G43" s="166">
        <f t="shared" si="2"/>
        <v>0.5593250287127838</v>
      </c>
    </row>
    <row r="44" spans="1:7" ht="33.75">
      <c r="A44" s="113"/>
      <c r="B44" s="141"/>
      <c r="C44" s="137" t="s">
        <v>278</v>
      </c>
      <c r="D44" s="138" t="s">
        <v>277</v>
      </c>
      <c r="E44" s="139">
        <v>4787</v>
      </c>
      <c r="F44" s="139">
        <v>0</v>
      </c>
      <c r="G44" s="166">
        <f t="shared" si="2"/>
        <v>0</v>
      </c>
    </row>
    <row r="45" spans="1:7" ht="12.75">
      <c r="A45" s="134"/>
      <c r="B45" s="184" t="s">
        <v>279</v>
      </c>
      <c r="C45" s="185"/>
      <c r="D45" s="186" t="s">
        <v>280</v>
      </c>
      <c r="E45" s="187">
        <f>SUM(E46:E47)</f>
        <v>71819</v>
      </c>
      <c r="F45" s="187">
        <f>SUM(F46:F47)</f>
        <v>0</v>
      </c>
      <c r="G45" s="188">
        <f>SUM(F45/E45)</f>
        <v>0</v>
      </c>
    </row>
    <row r="46" spans="1:7" ht="12.75">
      <c r="A46" s="113"/>
      <c r="B46" s="142"/>
      <c r="C46" s="137" t="s">
        <v>272</v>
      </c>
      <c r="D46" s="138" t="s">
        <v>273</v>
      </c>
      <c r="E46" s="139">
        <v>700</v>
      </c>
      <c r="F46" s="139">
        <v>0</v>
      </c>
      <c r="G46" s="166">
        <f t="shared" si="2"/>
        <v>0</v>
      </c>
    </row>
    <row r="47" spans="1:7" ht="34.5" thickBot="1">
      <c r="A47" s="113"/>
      <c r="B47" s="141"/>
      <c r="C47" s="137" t="s">
        <v>276</v>
      </c>
      <c r="D47" s="138" t="s">
        <v>277</v>
      </c>
      <c r="E47" s="139">
        <v>71119</v>
      </c>
      <c r="F47" s="139">
        <v>0</v>
      </c>
      <c r="G47" s="169">
        <f aca="true" t="shared" si="3" ref="G47:G52">SUM(F47/E47)</f>
        <v>0</v>
      </c>
    </row>
    <row r="48" spans="1:7" ht="39.75" thickBot="1">
      <c r="A48" s="107" t="s">
        <v>281</v>
      </c>
      <c r="B48" s="108"/>
      <c r="C48" s="109"/>
      <c r="D48" s="123" t="s">
        <v>282</v>
      </c>
      <c r="E48" s="111">
        <f>SUM(E49+E51)</f>
        <v>18394</v>
      </c>
      <c r="F48" s="111">
        <f>SUM(F49+F51)</f>
        <v>800</v>
      </c>
      <c r="G48" s="165">
        <f t="shared" si="3"/>
        <v>0.04349244318799608</v>
      </c>
    </row>
    <row r="49" spans="1:7" ht="24">
      <c r="A49" s="112"/>
      <c r="B49" s="177" t="s">
        <v>283</v>
      </c>
      <c r="C49" s="178"/>
      <c r="D49" s="179" t="s">
        <v>284</v>
      </c>
      <c r="E49" s="180">
        <f>SUM(E50)</f>
        <v>800</v>
      </c>
      <c r="F49" s="180">
        <f>SUM(F50)</f>
        <v>800</v>
      </c>
      <c r="G49" s="176">
        <f t="shared" si="3"/>
        <v>1</v>
      </c>
    </row>
    <row r="50" spans="1:7" ht="33.75">
      <c r="A50" s="124"/>
      <c r="B50" s="135"/>
      <c r="C50" s="137" t="s">
        <v>268</v>
      </c>
      <c r="D50" s="138" t="s">
        <v>269</v>
      </c>
      <c r="E50" s="122">
        <v>800</v>
      </c>
      <c r="F50" s="122">
        <v>800</v>
      </c>
      <c r="G50" s="166">
        <f t="shared" si="3"/>
        <v>1</v>
      </c>
    </row>
    <row r="51" spans="1:7" ht="48">
      <c r="A51" s="113"/>
      <c r="B51" s="184" t="s">
        <v>382</v>
      </c>
      <c r="C51" s="185"/>
      <c r="D51" s="186" t="s">
        <v>383</v>
      </c>
      <c r="E51" s="187">
        <f>SUM(E52)</f>
        <v>17594</v>
      </c>
      <c r="F51" s="187">
        <f>SUM(F52)</f>
        <v>0</v>
      </c>
      <c r="G51" s="176">
        <f t="shared" si="3"/>
        <v>0</v>
      </c>
    </row>
    <row r="52" spans="1:7" ht="34.5" thickBot="1">
      <c r="A52" s="113"/>
      <c r="B52" s="114"/>
      <c r="C52" s="126" t="s">
        <v>268</v>
      </c>
      <c r="D52" s="138" t="s">
        <v>269</v>
      </c>
      <c r="E52" s="128">
        <v>17594</v>
      </c>
      <c r="F52" s="128">
        <v>0</v>
      </c>
      <c r="G52" s="166">
        <f t="shared" si="3"/>
        <v>0</v>
      </c>
    </row>
    <row r="53" spans="1:7" ht="15.75" thickBot="1">
      <c r="A53" s="107" t="s">
        <v>546</v>
      </c>
      <c r="B53" s="143"/>
      <c r="C53" s="143"/>
      <c r="D53" s="123" t="s">
        <v>547</v>
      </c>
      <c r="E53" s="111">
        <f>SUM(E54)</f>
        <v>0</v>
      </c>
      <c r="F53" s="111">
        <f>SUM(F54)</f>
        <v>1000</v>
      </c>
      <c r="G53" s="165"/>
    </row>
    <row r="54" spans="1:7" ht="12.75">
      <c r="A54" s="124"/>
      <c r="B54" s="192">
        <v>75212</v>
      </c>
      <c r="C54" s="193"/>
      <c r="D54" s="192" t="s">
        <v>548</v>
      </c>
      <c r="E54" s="194">
        <f>SUM(E55)</f>
        <v>0</v>
      </c>
      <c r="F54" s="194">
        <f>SUM(F55)</f>
        <v>1000</v>
      </c>
      <c r="G54" s="188" t="s">
        <v>27</v>
      </c>
    </row>
    <row r="55" spans="1:7" ht="34.5" thickBot="1">
      <c r="A55" s="113"/>
      <c r="B55" s="114"/>
      <c r="C55" s="137" t="s">
        <v>549</v>
      </c>
      <c r="D55" s="121" t="s">
        <v>263</v>
      </c>
      <c r="E55" s="122">
        <v>0</v>
      </c>
      <c r="F55" s="122">
        <v>1000</v>
      </c>
      <c r="G55" s="169" t="s">
        <v>27</v>
      </c>
    </row>
    <row r="56" spans="1:7" ht="27" thickBot="1">
      <c r="A56" s="107" t="s">
        <v>285</v>
      </c>
      <c r="B56" s="143"/>
      <c r="C56" s="143"/>
      <c r="D56" s="123" t="s">
        <v>286</v>
      </c>
      <c r="E56" s="111">
        <f>SUM(E57+E59)</f>
        <v>6300</v>
      </c>
      <c r="F56" s="111">
        <f>SUM(F57+F59)</f>
        <v>300</v>
      </c>
      <c r="G56" s="165">
        <f aca="true" t="shared" si="4" ref="G56:G81">SUM(F56/E56)</f>
        <v>0.047619047619047616</v>
      </c>
    </row>
    <row r="57" spans="1:7" ht="12.75">
      <c r="A57" s="124"/>
      <c r="B57" s="189">
        <v>75412</v>
      </c>
      <c r="C57" s="190"/>
      <c r="D57" s="189" t="s">
        <v>599</v>
      </c>
      <c r="E57" s="191">
        <f>SUM(E58)</f>
        <v>6000</v>
      </c>
      <c r="F57" s="191">
        <f>SUM(F58:F58)</f>
        <v>0</v>
      </c>
      <c r="G57" s="176">
        <f t="shared" si="4"/>
        <v>0</v>
      </c>
    </row>
    <row r="58" spans="1:7" ht="33.75">
      <c r="A58" s="113"/>
      <c r="B58" s="144"/>
      <c r="C58" s="126" t="s">
        <v>276</v>
      </c>
      <c r="D58" s="138" t="s">
        <v>277</v>
      </c>
      <c r="E58" s="145">
        <v>6000</v>
      </c>
      <c r="F58" s="145">
        <v>0</v>
      </c>
      <c r="G58" s="166">
        <f t="shared" si="4"/>
        <v>0</v>
      </c>
    </row>
    <row r="59" spans="1:7" ht="12.75">
      <c r="A59" s="124"/>
      <c r="B59" s="192">
        <v>75414</v>
      </c>
      <c r="C59" s="193"/>
      <c r="D59" s="192" t="s">
        <v>288</v>
      </c>
      <c r="E59" s="194">
        <f>SUM(E60)</f>
        <v>300</v>
      </c>
      <c r="F59" s="194">
        <f>SUM(F60)</f>
        <v>300</v>
      </c>
      <c r="G59" s="188">
        <f t="shared" si="4"/>
        <v>1</v>
      </c>
    </row>
    <row r="60" spans="1:7" ht="34.5" thickBot="1">
      <c r="A60" s="113"/>
      <c r="B60" s="114"/>
      <c r="C60" s="137" t="s">
        <v>268</v>
      </c>
      <c r="D60" s="138" t="s">
        <v>269</v>
      </c>
      <c r="E60" s="122">
        <v>300</v>
      </c>
      <c r="F60" s="122">
        <v>300</v>
      </c>
      <c r="G60" s="169">
        <f t="shared" si="4"/>
        <v>1</v>
      </c>
    </row>
    <row r="61" spans="1:7" ht="52.5" thickBot="1">
      <c r="A61" s="146" t="s">
        <v>289</v>
      </c>
      <c r="B61" s="108"/>
      <c r="C61" s="109"/>
      <c r="D61" s="123" t="s">
        <v>602</v>
      </c>
      <c r="E61" s="111">
        <f>SUM(E62+E65+E71+E82+E85)</f>
        <v>2210633</v>
      </c>
      <c r="F61" s="111">
        <f>SUM(F62+F65+F71+F82+F85)</f>
        <v>2198404</v>
      </c>
      <c r="G61" s="165">
        <f t="shared" si="4"/>
        <v>0.9944681003133492</v>
      </c>
    </row>
    <row r="62" spans="1:7" ht="24">
      <c r="A62" s="147"/>
      <c r="B62" s="177" t="s">
        <v>290</v>
      </c>
      <c r="C62" s="178"/>
      <c r="D62" s="179" t="s">
        <v>291</v>
      </c>
      <c r="E62" s="180">
        <f>SUM(E63:E64)</f>
        <v>1100</v>
      </c>
      <c r="F62" s="180">
        <f>SUM(F63:F64)</f>
        <v>3550</v>
      </c>
      <c r="G62" s="176">
        <f t="shared" si="4"/>
        <v>3.227272727272727</v>
      </c>
    </row>
    <row r="63" spans="1:7" ht="22.5">
      <c r="A63" s="118"/>
      <c r="B63" s="125"/>
      <c r="C63" s="137" t="s">
        <v>292</v>
      </c>
      <c r="D63" s="138" t="s">
        <v>293</v>
      </c>
      <c r="E63" s="139">
        <v>1000</v>
      </c>
      <c r="F63" s="139">
        <v>3500</v>
      </c>
      <c r="G63" s="169">
        <f t="shared" si="4"/>
        <v>3.5</v>
      </c>
    </row>
    <row r="64" spans="1:7" ht="12.75">
      <c r="A64" s="124"/>
      <c r="B64" s="114"/>
      <c r="C64" s="137" t="s">
        <v>294</v>
      </c>
      <c r="D64" s="138" t="s">
        <v>295</v>
      </c>
      <c r="E64" s="122">
        <v>100</v>
      </c>
      <c r="F64" s="122">
        <v>50</v>
      </c>
      <c r="G64" s="166">
        <f t="shared" si="4"/>
        <v>0.5</v>
      </c>
    </row>
    <row r="65" spans="1:7" ht="48">
      <c r="A65" s="112"/>
      <c r="B65" s="185" t="s">
        <v>296</v>
      </c>
      <c r="C65" s="195"/>
      <c r="D65" s="186" t="s">
        <v>297</v>
      </c>
      <c r="E65" s="187">
        <f>SUM(E66:E70)</f>
        <v>501400</v>
      </c>
      <c r="F65" s="187">
        <f>SUM(F66:F70)</f>
        <v>525000</v>
      </c>
      <c r="G65" s="188">
        <f t="shared" si="4"/>
        <v>1.0470682090147587</v>
      </c>
    </row>
    <row r="66" spans="1:7" ht="12.75">
      <c r="A66" s="113"/>
      <c r="B66" s="114"/>
      <c r="C66" s="137" t="s">
        <v>298</v>
      </c>
      <c r="D66" s="138" t="s">
        <v>299</v>
      </c>
      <c r="E66" s="139">
        <v>268500</v>
      </c>
      <c r="F66" s="139">
        <v>290000</v>
      </c>
      <c r="G66" s="169">
        <f t="shared" si="4"/>
        <v>1.080074487895717</v>
      </c>
    </row>
    <row r="67" spans="1:7" ht="12.75">
      <c r="A67" s="113"/>
      <c r="B67" s="114"/>
      <c r="C67" s="137" t="s">
        <v>300</v>
      </c>
      <c r="D67" s="138" t="s">
        <v>301</v>
      </c>
      <c r="E67" s="139">
        <v>150000</v>
      </c>
      <c r="F67" s="139">
        <v>150000</v>
      </c>
      <c r="G67" s="169">
        <f t="shared" si="4"/>
        <v>1</v>
      </c>
    </row>
    <row r="68" spans="1:7" ht="12.75">
      <c r="A68" s="113"/>
      <c r="B68" s="114"/>
      <c r="C68" s="137" t="s">
        <v>302</v>
      </c>
      <c r="D68" s="138" t="s">
        <v>303</v>
      </c>
      <c r="E68" s="139">
        <v>75000</v>
      </c>
      <c r="F68" s="139">
        <v>76000</v>
      </c>
      <c r="G68" s="169">
        <f t="shared" si="4"/>
        <v>1.0133333333333334</v>
      </c>
    </row>
    <row r="69" spans="1:7" ht="12.75">
      <c r="A69" s="113"/>
      <c r="B69" s="114"/>
      <c r="C69" s="137" t="s">
        <v>304</v>
      </c>
      <c r="D69" s="138" t="s">
        <v>305</v>
      </c>
      <c r="E69" s="139">
        <v>2900</v>
      </c>
      <c r="F69" s="139">
        <v>4000</v>
      </c>
      <c r="G69" s="169">
        <f t="shared" si="4"/>
        <v>1.3793103448275863</v>
      </c>
    </row>
    <row r="70" spans="1:7" ht="12.75">
      <c r="A70" s="134"/>
      <c r="B70" s="135"/>
      <c r="C70" s="137" t="s">
        <v>294</v>
      </c>
      <c r="D70" s="138" t="s">
        <v>295</v>
      </c>
      <c r="E70" s="139">
        <v>5000</v>
      </c>
      <c r="F70" s="139">
        <v>5000</v>
      </c>
      <c r="G70" s="169">
        <f t="shared" si="4"/>
        <v>1</v>
      </c>
    </row>
    <row r="71" spans="1:7" ht="48">
      <c r="A71" s="112"/>
      <c r="B71" s="185" t="s">
        <v>308</v>
      </c>
      <c r="C71" s="195"/>
      <c r="D71" s="186" t="s">
        <v>309</v>
      </c>
      <c r="E71" s="187">
        <f>SUM(E72:E81)</f>
        <v>1052880</v>
      </c>
      <c r="F71" s="187">
        <f>SUM(F72:F81)</f>
        <v>1060000</v>
      </c>
      <c r="G71" s="188">
        <f t="shared" si="4"/>
        <v>1.0067624040726388</v>
      </c>
    </row>
    <row r="72" spans="1:7" ht="12.75">
      <c r="A72" s="113"/>
      <c r="B72" s="114"/>
      <c r="C72" s="137" t="s">
        <v>298</v>
      </c>
      <c r="D72" s="138" t="s">
        <v>299</v>
      </c>
      <c r="E72" s="139">
        <v>360000</v>
      </c>
      <c r="F72" s="139">
        <v>360000</v>
      </c>
      <c r="G72" s="169">
        <f t="shared" si="4"/>
        <v>1</v>
      </c>
    </row>
    <row r="73" spans="1:7" ht="12.75">
      <c r="A73" s="113"/>
      <c r="B73" s="114"/>
      <c r="C73" s="137" t="s">
        <v>300</v>
      </c>
      <c r="D73" s="138" t="s">
        <v>301</v>
      </c>
      <c r="E73" s="139">
        <v>610000</v>
      </c>
      <c r="F73" s="139">
        <v>620000</v>
      </c>
      <c r="G73" s="169">
        <f t="shared" si="4"/>
        <v>1.0163934426229508</v>
      </c>
    </row>
    <row r="74" spans="1:7" ht="12.75">
      <c r="A74" s="113"/>
      <c r="B74" s="114"/>
      <c r="C74" s="137" t="s">
        <v>302</v>
      </c>
      <c r="D74" s="138" t="s">
        <v>303</v>
      </c>
      <c r="E74" s="139">
        <v>6000</v>
      </c>
      <c r="F74" s="139">
        <v>6000</v>
      </c>
      <c r="G74" s="169">
        <f t="shared" si="4"/>
        <v>1</v>
      </c>
    </row>
    <row r="75" spans="1:7" ht="12.75">
      <c r="A75" s="113"/>
      <c r="B75" s="114"/>
      <c r="C75" s="137" t="s">
        <v>304</v>
      </c>
      <c r="D75" s="138" t="s">
        <v>305</v>
      </c>
      <c r="E75" s="139">
        <v>18000</v>
      </c>
      <c r="F75" s="139">
        <v>15000</v>
      </c>
      <c r="G75" s="169">
        <f t="shared" si="4"/>
        <v>0.8333333333333334</v>
      </c>
    </row>
    <row r="76" spans="1:7" ht="12.75">
      <c r="A76" s="113"/>
      <c r="B76" s="141"/>
      <c r="C76" s="137" t="s">
        <v>310</v>
      </c>
      <c r="D76" s="138" t="s">
        <v>311</v>
      </c>
      <c r="E76" s="139">
        <v>1280</v>
      </c>
      <c r="F76" s="139">
        <v>2500</v>
      </c>
      <c r="G76" s="169">
        <f t="shared" si="4"/>
        <v>1.953125</v>
      </c>
    </row>
    <row r="77" spans="1:7" ht="12.75">
      <c r="A77" s="113"/>
      <c r="B77" s="141"/>
      <c r="C77" s="137" t="s">
        <v>312</v>
      </c>
      <c r="D77" s="138" t="s">
        <v>313</v>
      </c>
      <c r="E77" s="122">
        <v>1000</v>
      </c>
      <c r="F77" s="122">
        <v>600</v>
      </c>
      <c r="G77" s="169">
        <f t="shared" si="4"/>
        <v>0.6</v>
      </c>
    </row>
    <row r="78" spans="1:7" ht="12.75">
      <c r="A78" s="113"/>
      <c r="B78" s="141"/>
      <c r="C78" s="137" t="s">
        <v>314</v>
      </c>
      <c r="D78" s="138" t="s">
        <v>315</v>
      </c>
      <c r="E78" s="122">
        <v>1000</v>
      </c>
      <c r="F78" s="122">
        <v>600</v>
      </c>
      <c r="G78" s="169">
        <f t="shared" si="4"/>
        <v>0.6</v>
      </c>
    </row>
    <row r="79" spans="1:7" ht="12.75">
      <c r="A79" s="134"/>
      <c r="B79" s="148"/>
      <c r="C79" s="137" t="s">
        <v>306</v>
      </c>
      <c r="D79" s="138" t="s">
        <v>307</v>
      </c>
      <c r="E79" s="139">
        <v>10000</v>
      </c>
      <c r="F79" s="139">
        <v>15000</v>
      </c>
      <c r="G79" s="169">
        <f t="shared" si="4"/>
        <v>1.5</v>
      </c>
    </row>
    <row r="80" spans="1:7" ht="12.75">
      <c r="A80" s="134"/>
      <c r="B80" s="135"/>
      <c r="C80" s="137" t="s">
        <v>250</v>
      </c>
      <c r="D80" s="149" t="s">
        <v>251</v>
      </c>
      <c r="E80" s="139">
        <v>600</v>
      </c>
      <c r="F80" s="139">
        <v>300</v>
      </c>
      <c r="G80" s="169">
        <f t="shared" si="4"/>
        <v>0.5</v>
      </c>
    </row>
    <row r="81" spans="1:7" ht="12.75">
      <c r="A81" s="134"/>
      <c r="B81" s="135"/>
      <c r="C81" s="137" t="s">
        <v>294</v>
      </c>
      <c r="D81" s="138" t="s">
        <v>295</v>
      </c>
      <c r="E81" s="139">
        <v>45000</v>
      </c>
      <c r="F81" s="139">
        <v>40000</v>
      </c>
      <c r="G81" s="169">
        <f t="shared" si="4"/>
        <v>0.8888888888888888</v>
      </c>
    </row>
    <row r="82" spans="1:7" ht="36">
      <c r="A82" s="112"/>
      <c r="B82" s="184" t="s">
        <v>316</v>
      </c>
      <c r="C82" s="185"/>
      <c r="D82" s="186" t="s">
        <v>317</v>
      </c>
      <c r="E82" s="187">
        <f>SUM(E83:E84)</f>
        <v>3000</v>
      </c>
      <c r="F82" s="187">
        <f>SUM(F83:F84)</f>
        <v>0</v>
      </c>
      <c r="G82" s="188">
        <f aca="true" t="shared" si="5" ref="G82:G87">SUM(F82/E82)</f>
        <v>0</v>
      </c>
    </row>
    <row r="83" spans="1:7" ht="12.75">
      <c r="A83" s="113"/>
      <c r="B83" s="114"/>
      <c r="C83" s="137" t="s">
        <v>318</v>
      </c>
      <c r="D83" s="138" t="s">
        <v>319</v>
      </c>
      <c r="E83" s="139">
        <v>2000</v>
      </c>
      <c r="F83" s="139">
        <v>0</v>
      </c>
      <c r="G83" s="169">
        <f t="shared" si="5"/>
        <v>0</v>
      </c>
    </row>
    <row r="84" spans="1:7" ht="12.75">
      <c r="A84" s="113"/>
      <c r="B84" s="114"/>
      <c r="C84" s="137" t="s">
        <v>294</v>
      </c>
      <c r="D84" s="138" t="s">
        <v>295</v>
      </c>
      <c r="E84" s="122">
        <v>1000</v>
      </c>
      <c r="F84" s="122">
        <v>0</v>
      </c>
      <c r="G84" s="166">
        <f t="shared" si="5"/>
        <v>0</v>
      </c>
    </row>
    <row r="85" spans="1:7" ht="24">
      <c r="A85" s="112"/>
      <c r="B85" s="184" t="s">
        <v>320</v>
      </c>
      <c r="C85" s="185"/>
      <c r="D85" s="186" t="s">
        <v>321</v>
      </c>
      <c r="E85" s="187">
        <f>SUM(E86:E87)</f>
        <v>652253</v>
      </c>
      <c r="F85" s="187">
        <f>SUM(F86:F87)</f>
        <v>609854</v>
      </c>
      <c r="G85" s="188">
        <f t="shared" si="5"/>
        <v>0.9349960828083581</v>
      </c>
    </row>
    <row r="86" spans="1:7" ht="12.75">
      <c r="A86" s="113"/>
      <c r="B86" s="114"/>
      <c r="C86" s="137" t="s">
        <v>322</v>
      </c>
      <c r="D86" s="138" t="s">
        <v>323</v>
      </c>
      <c r="E86" s="139">
        <v>647253</v>
      </c>
      <c r="F86" s="139">
        <v>594854</v>
      </c>
      <c r="G86" s="169">
        <f t="shared" si="5"/>
        <v>0.9190440214259339</v>
      </c>
    </row>
    <row r="87" spans="1:7" ht="13.5" thickBot="1">
      <c r="A87" s="113"/>
      <c r="B87" s="114"/>
      <c r="C87" s="126" t="s">
        <v>324</v>
      </c>
      <c r="D87" s="127" t="s">
        <v>325</v>
      </c>
      <c r="E87" s="145">
        <v>5000</v>
      </c>
      <c r="F87" s="145">
        <v>15000</v>
      </c>
      <c r="G87" s="170">
        <f t="shared" si="5"/>
        <v>3</v>
      </c>
    </row>
    <row r="88" spans="1:7" ht="15.75" thickBot="1">
      <c r="A88" s="107" t="s">
        <v>326</v>
      </c>
      <c r="B88" s="108"/>
      <c r="C88" s="109"/>
      <c r="D88" s="123" t="s">
        <v>327</v>
      </c>
      <c r="E88" s="111">
        <f>SUM(E89+E91+E93+E95)</f>
        <v>2703982</v>
      </c>
      <c r="F88" s="111">
        <f>SUM(F89+F91+F93+F95)</f>
        <v>2867010</v>
      </c>
      <c r="G88" s="165">
        <f aca="true" t="shared" si="6" ref="G88:G96">SUM(F88/E88)</f>
        <v>1.0602918214692258</v>
      </c>
    </row>
    <row r="89" spans="1:7" ht="24">
      <c r="A89" s="124"/>
      <c r="B89" s="177" t="s">
        <v>328</v>
      </c>
      <c r="C89" s="178"/>
      <c r="D89" s="179" t="s">
        <v>329</v>
      </c>
      <c r="E89" s="180">
        <f>SUM(E90)</f>
        <v>1928477</v>
      </c>
      <c r="F89" s="180">
        <f>SUM(F90)</f>
        <v>2011349</v>
      </c>
      <c r="G89" s="176">
        <f t="shared" si="6"/>
        <v>1.042972770740849</v>
      </c>
    </row>
    <row r="90" spans="1:7" ht="12.75">
      <c r="A90" s="113"/>
      <c r="B90" s="140"/>
      <c r="C90" s="137" t="s">
        <v>330</v>
      </c>
      <c r="D90" s="138" t="s">
        <v>331</v>
      </c>
      <c r="E90" s="122">
        <v>1928477</v>
      </c>
      <c r="F90" s="122">
        <v>2011349</v>
      </c>
      <c r="G90" s="166">
        <f t="shared" si="6"/>
        <v>1.042972770740849</v>
      </c>
    </row>
    <row r="91" spans="1:7" ht="12.75">
      <c r="A91" s="112"/>
      <c r="B91" s="184" t="s">
        <v>332</v>
      </c>
      <c r="C91" s="195"/>
      <c r="D91" s="186" t="s">
        <v>333</v>
      </c>
      <c r="E91" s="187">
        <f>SUM(E92)</f>
        <v>757714</v>
      </c>
      <c r="F91" s="187">
        <f>SUM(F92)</f>
        <v>847852</v>
      </c>
      <c r="G91" s="188">
        <f t="shared" si="6"/>
        <v>1.1189604520967014</v>
      </c>
    </row>
    <row r="92" spans="1:7" ht="12.75">
      <c r="A92" s="113"/>
      <c r="B92" s="125"/>
      <c r="C92" s="126" t="s">
        <v>330</v>
      </c>
      <c r="D92" s="127" t="s">
        <v>331</v>
      </c>
      <c r="E92" s="139">
        <v>757714</v>
      </c>
      <c r="F92" s="139">
        <v>847852</v>
      </c>
      <c r="G92" s="170">
        <f t="shared" si="6"/>
        <v>1.1189604520967014</v>
      </c>
    </row>
    <row r="93" spans="1:7" ht="12.75">
      <c r="A93" s="112"/>
      <c r="B93" s="184" t="s">
        <v>334</v>
      </c>
      <c r="C93" s="195"/>
      <c r="D93" s="186" t="s">
        <v>335</v>
      </c>
      <c r="E93" s="187">
        <f>SUM(E94)</f>
        <v>1000</v>
      </c>
      <c r="F93" s="187">
        <f>SUM(F94)</f>
        <v>1000</v>
      </c>
      <c r="G93" s="188">
        <f t="shared" si="6"/>
        <v>1</v>
      </c>
    </row>
    <row r="94" spans="1:7" ht="12.75">
      <c r="A94" s="113"/>
      <c r="B94" s="125"/>
      <c r="C94" s="137" t="s">
        <v>257</v>
      </c>
      <c r="D94" s="138" t="s">
        <v>258</v>
      </c>
      <c r="E94" s="139">
        <v>1000</v>
      </c>
      <c r="F94" s="139">
        <v>1000</v>
      </c>
      <c r="G94" s="170">
        <f t="shared" si="6"/>
        <v>1</v>
      </c>
    </row>
    <row r="95" spans="1:7" ht="12.75">
      <c r="A95" s="134"/>
      <c r="B95" s="184" t="s">
        <v>336</v>
      </c>
      <c r="C95" s="195"/>
      <c r="D95" s="186" t="s">
        <v>337</v>
      </c>
      <c r="E95" s="187">
        <f>SUM(E96)</f>
        <v>16791</v>
      </c>
      <c r="F95" s="187">
        <f>SUM(F96)</f>
        <v>6809</v>
      </c>
      <c r="G95" s="188">
        <f>SUM(F95/E95)</f>
        <v>0.40551485915073554</v>
      </c>
    </row>
    <row r="96" spans="1:7" ht="13.5" thickBot="1">
      <c r="A96" s="134"/>
      <c r="B96" s="125"/>
      <c r="C96" s="137" t="s">
        <v>330</v>
      </c>
      <c r="D96" s="138" t="s">
        <v>331</v>
      </c>
      <c r="E96" s="139">
        <v>16791</v>
      </c>
      <c r="F96" s="139">
        <v>6809</v>
      </c>
      <c r="G96" s="170">
        <f t="shared" si="6"/>
        <v>0.40551485915073554</v>
      </c>
    </row>
    <row r="97" spans="1:7" ht="15.75" thickBot="1">
      <c r="A97" s="107" t="s">
        <v>338</v>
      </c>
      <c r="B97" s="108"/>
      <c r="C97" s="109"/>
      <c r="D97" s="123" t="s">
        <v>339</v>
      </c>
      <c r="E97" s="111">
        <f>SUM(E98+E100+E102)</f>
        <v>49641</v>
      </c>
      <c r="F97" s="111">
        <f>SUM(F98+F100+F102)</f>
        <v>35000</v>
      </c>
      <c r="G97" s="165">
        <f aca="true" t="shared" si="7" ref="G97:G127">SUM(F97/E97)</f>
        <v>0.7050623476561713</v>
      </c>
    </row>
    <row r="98" spans="1:7" ht="12.75">
      <c r="A98" s="124"/>
      <c r="B98" s="177" t="s">
        <v>340</v>
      </c>
      <c r="C98" s="178"/>
      <c r="D98" s="179" t="s">
        <v>341</v>
      </c>
      <c r="E98" s="180">
        <f>SUM(E99)</f>
        <v>7144</v>
      </c>
      <c r="F98" s="180">
        <f>SUM(F99)</f>
        <v>0</v>
      </c>
      <c r="G98" s="188">
        <f t="shared" si="7"/>
        <v>0</v>
      </c>
    </row>
    <row r="99" spans="1:7" ht="22.5">
      <c r="A99" s="118"/>
      <c r="B99" s="119"/>
      <c r="C99" s="137" t="s">
        <v>342</v>
      </c>
      <c r="D99" s="138" t="s">
        <v>343</v>
      </c>
      <c r="E99" s="150">
        <v>7144</v>
      </c>
      <c r="F99" s="150">
        <v>0</v>
      </c>
      <c r="G99" s="170">
        <f t="shared" si="7"/>
        <v>0</v>
      </c>
    </row>
    <row r="100" spans="1:7" ht="12.75">
      <c r="A100" s="118"/>
      <c r="B100" s="184" t="s">
        <v>345</v>
      </c>
      <c r="C100" s="195"/>
      <c r="D100" s="186" t="s">
        <v>346</v>
      </c>
      <c r="E100" s="187">
        <f>SUM(E101)</f>
        <v>36000</v>
      </c>
      <c r="F100" s="187">
        <f>SUM(F101)</f>
        <v>35000</v>
      </c>
      <c r="G100" s="188">
        <f t="shared" si="7"/>
        <v>0.9722222222222222</v>
      </c>
    </row>
    <row r="101" spans="1:7" ht="12.75">
      <c r="A101" s="118"/>
      <c r="B101" s="119"/>
      <c r="C101" s="151" t="s">
        <v>250</v>
      </c>
      <c r="D101" s="152" t="s">
        <v>347</v>
      </c>
      <c r="E101" s="150">
        <v>36000</v>
      </c>
      <c r="F101" s="150">
        <v>35000</v>
      </c>
      <c r="G101" s="171">
        <f t="shared" si="7"/>
        <v>0.9722222222222222</v>
      </c>
    </row>
    <row r="102" spans="1:7" ht="12.75">
      <c r="A102" s="153"/>
      <c r="B102" s="184" t="s">
        <v>384</v>
      </c>
      <c r="C102" s="185"/>
      <c r="D102" s="186" t="s">
        <v>280</v>
      </c>
      <c r="E102" s="187">
        <f>SUM(E103)</f>
        <v>6497</v>
      </c>
      <c r="F102" s="187">
        <f>SUM(F103)</f>
        <v>0</v>
      </c>
      <c r="G102" s="188">
        <f t="shared" si="7"/>
        <v>0</v>
      </c>
    </row>
    <row r="103" spans="1:7" ht="23.25" thickBot="1">
      <c r="A103" s="118"/>
      <c r="B103" s="119"/>
      <c r="C103" s="137" t="s">
        <v>342</v>
      </c>
      <c r="D103" s="138" t="s">
        <v>343</v>
      </c>
      <c r="E103" s="150">
        <v>6497</v>
      </c>
      <c r="F103" s="150">
        <v>0</v>
      </c>
      <c r="G103" s="170">
        <f t="shared" si="7"/>
        <v>0</v>
      </c>
    </row>
    <row r="104" spans="1:7" ht="15.75" thickBot="1">
      <c r="A104" s="107" t="s">
        <v>348</v>
      </c>
      <c r="B104" s="108"/>
      <c r="C104" s="109"/>
      <c r="D104" s="123" t="s">
        <v>349</v>
      </c>
      <c r="E104" s="111">
        <f>SUM(E105)</f>
        <v>33000</v>
      </c>
      <c r="F104" s="111">
        <f>SUM(F105)</f>
        <v>32000</v>
      </c>
      <c r="G104" s="165">
        <f t="shared" si="7"/>
        <v>0.9696969696969697</v>
      </c>
    </row>
    <row r="105" spans="1:7" ht="12.75">
      <c r="A105" s="124"/>
      <c r="B105" s="177" t="s">
        <v>350</v>
      </c>
      <c r="C105" s="178"/>
      <c r="D105" s="179" t="s">
        <v>351</v>
      </c>
      <c r="E105" s="180">
        <f>SUM(E106)</f>
        <v>33000</v>
      </c>
      <c r="F105" s="180">
        <f>SUM(F106)</f>
        <v>32000</v>
      </c>
      <c r="G105" s="176">
        <f t="shared" si="7"/>
        <v>0.9696969696969697</v>
      </c>
    </row>
    <row r="106" spans="1:7" ht="13.5" thickBot="1">
      <c r="A106" s="113"/>
      <c r="B106" s="125"/>
      <c r="C106" s="137" t="s">
        <v>352</v>
      </c>
      <c r="D106" s="138" t="s">
        <v>353</v>
      </c>
      <c r="E106" s="122">
        <v>33000</v>
      </c>
      <c r="F106" s="122">
        <v>32000</v>
      </c>
      <c r="G106" s="166">
        <f t="shared" si="7"/>
        <v>0.9696969696969697</v>
      </c>
    </row>
    <row r="107" spans="1:7" ht="15.75" thickBot="1">
      <c r="A107" s="107" t="s">
        <v>354</v>
      </c>
      <c r="B107" s="108"/>
      <c r="C107" s="109"/>
      <c r="D107" s="123" t="s">
        <v>355</v>
      </c>
      <c r="E107" s="111">
        <f>SUM(E108+E110+E112+E114+E117+E119+E121+E123)</f>
        <v>1567788</v>
      </c>
      <c r="F107" s="111">
        <f>SUM(F108+F110+F112+F114+F117+F119+F121+F123)</f>
        <v>1672000</v>
      </c>
      <c r="G107" s="165">
        <f t="shared" si="7"/>
        <v>1.0664707218067748</v>
      </c>
    </row>
    <row r="108" spans="1:7" ht="12.75">
      <c r="A108" s="124"/>
      <c r="B108" s="177" t="s">
        <v>356</v>
      </c>
      <c r="C108" s="196"/>
      <c r="D108" s="179" t="s">
        <v>357</v>
      </c>
      <c r="E108" s="180">
        <f>SUM(E109)</f>
        <v>7560</v>
      </c>
      <c r="F108" s="180">
        <f>SUM(F109)</f>
        <v>0</v>
      </c>
      <c r="G108" s="176">
        <f t="shared" si="7"/>
        <v>0</v>
      </c>
    </row>
    <row r="109" spans="1:7" ht="33.75">
      <c r="A109" s="113"/>
      <c r="B109" s="154"/>
      <c r="C109" s="137" t="s">
        <v>276</v>
      </c>
      <c r="D109" s="138" t="s">
        <v>277</v>
      </c>
      <c r="E109" s="122">
        <v>7560</v>
      </c>
      <c r="F109" s="122">
        <v>0</v>
      </c>
      <c r="G109" s="166">
        <f t="shared" si="7"/>
        <v>0</v>
      </c>
    </row>
    <row r="110" spans="1:7" ht="36">
      <c r="A110" s="124"/>
      <c r="B110" s="177" t="s">
        <v>358</v>
      </c>
      <c r="C110" s="178"/>
      <c r="D110" s="179" t="s">
        <v>603</v>
      </c>
      <c r="E110" s="180">
        <f>SUM(E111)</f>
        <v>1114320</v>
      </c>
      <c r="F110" s="180">
        <f>SUM(F111)</f>
        <v>1428000</v>
      </c>
      <c r="G110" s="176">
        <f t="shared" si="7"/>
        <v>1.2814990307990524</v>
      </c>
    </row>
    <row r="111" spans="1:7" ht="33.75">
      <c r="A111" s="124"/>
      <c r="B111" s="155"/>
      <c r="C111" s="137" t="s">
        <v>268</v>
      </c>
      <c r="D111" s="138" t="s">
        <v>269</v>
      </c>
      <c r="E111" s="122">
        <v>1114320</v>
      </c>
      <c r="F111" s="122">
        <v>1428000</v>
      </c>
      <c r="G111" s="166">
        <f t="shared" si="7"/>
        <v>1.2814990307990524</v>
      </c>
    </row>
    <row r="112" spans="1:7" ht="36">
      <c r="A112" s="124"/>
      <c r="B112" s="184" t="s">
        <v>360</v>
      </c>
      <c r="C112" s="185"/>
      <c r="D112" s="186" t="s">
        <v>361</v>
      </c>
      <c r="E112" s="187">
        <f>SUM(E113)</f>
        <v>6603</v>
      </c>
      <c r="F112" s="187">
        <f>SUM(F113)</f>
        <v>6000</v>
      </c>
      <c r="G112" s="188">
        <f t="shared" si="7"/>
        <v>0.9086778736937755</v>
      </c>
    </row>
    <row r="113" spans="1:7" ht="33.75">
      <c r="A113" s="124"/>
      <c r="B113" s="155"/>
      <c r="C113" s="137" t="s">
        <v>268</v>
      </c>
      <c r="D113" s="138" t="s">
        <v>269</v>
      </c>
      <c r="E113" s="122">
        <v>6603</v>
      </c>
      <c r="F113" s="122">
        <v>6000</v>
      </c>
      <c r="G113" s="166">
        <f t="shared" si="7"/>
        <v>0.9086778736937755</v>
      </c>
    </row>
    <row r="114" spans="1:7" ht="24">
      <c r="A114" s="124"/>
      <c r="B114" s="184" t="s">
        <v>362</v>
      </c>
      <c r="C114" s="185"/>
      <c r="D114" s="186" t="s">
        <v>604</v>
      </c>
      <c r="E114" s="187">
        <f>SUM(E115:E116)</f>
        <v>199386</v>
      </c>
      <c r="F114" s="187">
        <f>SUM(F115:F116)</f>
        <v>142000</v>
      </c>
      <c r="G114" s="188">
        <f t="shared" si="7"/>
        <v>0.7121864122857171</v>
      </c>
    </row>
    <row r="115" spans="1:7" ht="33.75">
      <c r="A115" s="113"/>
      <c r="B115" s="142"/>
      <c r="C115" s="120">
        <v>2010</v>
      </c>
      <c r="D115" s="138" t="s">
        <v>269</v>
      </c>
      <c r="E115" s="122">
        <v>59441</v>
      </c>
      <c r="F115" s="122">
        <v>42000</v>
      </c>
      <c r="G115" s="166">
        <f t="shared" si="7"/>
        <v>0.7065829982671893</v>
      </c>
    </row>
    <row r="116" spans="1:7" ht="22.5">
      <c r="A116" s="113"/>
      <c r="B116" s="156"/>
      <c r="C116" s="120">
        <v>2030</v>
      </c>
      <c r="D116" s="138" t="s">
        <v>343</v>
      </c>
      <c r="E116" s="122">
        <v>139945</v>
      </c>
      <c r="F116" s="122">
        <v>100000</v>
      </c>
      <c r="G116" s="166">
        <f t="shared" si="7"/>
        <v>0.7145664368144629</v>
      </c>
    </row>
    <row r="117" spans="1:7" ht="12.75">
      <c r="A117" s="157"/>
      <c r="B117" s="197">
        <v>85219</v>
      </c>
      <c r="C117" s="198"/>
      <c r="D117" s="186" t="s">
        <v>364</v>
      </c>
      <c r="E117" s="187">
        <f>SUM(E118)</f>
        <v>82000</v>
      </c>
      <c r="F117" s="187">
        <f>SUM(F118)</f>
        <v>76000</v>
      </c>
      <c r="G117" s="188">
        <f t="shared" si="7"/>
        <v>0.926829268292683</v>
      </c>
    </row>
    <row r="118" spans="1:7" ht="22.5">
      <c r="A118" s="113"/>
      <c r="B118" s="158"/>
      <c r="C118" s="120">
        <v>2030</v>
      </c>
      <c r="D118" s="138" t="s">
        <v>343</v>
      </c>
      <c r="E118" s="122">
        <v>82000</v>
      </c>
      <c r="F118" s="122">
        <v>76000</v>
      </c>
      <c r="G118" s="166">
        <f t="shared" si="7"/>
        <v>0.926829268292683</v>
      </c>
    </row>
    <row r="119" spans="1:7" ht="24">
      <c r="A119" s="124"/>
      <c r="B119" s="184" t="s">
        <v>385</v>
      </c>
      <c r="C119" s="185"/>
      <c r="D119" s="186" t="s">
        <v>543</v>
      </c>
      <c r="E119" s="187">
        <f>SUM(E120)</f>
        <v>0</v>
      </c>
      <c r="F119" s="187">
        <f>SUM(F120)</f>
        <v>0</v>
      </c>
      <c r="G119" s="188"/>
    </row>
    <row r="120" spans="1:7" ht="33.75">
      <c r="A120" s="113"/>
      <c r="B120" s="142"/>
      <c r="C120" s="120">
        <v>2010</v>
      </c>
      <c r="D120" s="138" t="s">
        <v>269</v>
      </c>
      <c r="E120" s="122">
        <v>0</v>
      </c>
      <c r="F120" s="122">
        <v>0</v>
      </c>
      <c r="G120" s="166"/>
    </row>
    <row r="121" spans="1:7" ht="12.75">
      <c r="A121" s="124"/>
      <c r="B121" s="184" t="s">
        <v>386</v>
      </c>
      <c r="C121" s="185"/>
      <c r="D121" s="186" t="s">
        <v>387</v>
      </c>
      <c r="E121" s="187">
        <f>SUM(E122)</f>
        <v>101919</v>
      </c>
      <c r="F121" s="187">
        <f>SUM(F122)</f>
        <v>0</v>
      </c>
      <c r="G121" s="188">
        <f t="shared" si="7"/>
        <v>0</v>
      </c>
    </row>
    <row r="122" spans="1:7" ht="33.75">
      <c r="A122" s="113"/>
      <c r="B122" s="142"/>
      <c r="C122" s="120">
        <v>2010</v>
      </c>
      <c r="D122" s="138" t="s">
        <v>269</v>
      </c>
      <c r="E122" s="122">
        <v>101919</v>
      </c>
      <c r="F122" s="122">
        <v>0</v>
      </c>
      <c r="G122" s="166">
        <f t="shared" si="7"/>
        <v>0</v>
      </c>
    </row>
    <row r="123" spans="1:7" ht="12.75">
      <c r="A123" s="159"/>
      <c r="B123" s="197">
        <v>85295</v>
      </c>
      <c r="C123" s="199"/>
      <c r="D123" s="186" t="s">
        <v>280</v>
      </c>
      <c r="E123" s="187">
        <f>SUM(E124)</f>
        <v>56000</v>
      </c>
      <c r="F123" s="187">
        <f>SUM(F124)</f>
        <v>20000</v>
      </c>
      <c r="G123" s="188">
        <f t="shared" si="7"/>
        <v>0.35714285714285715</v>
      </c>
    </row>
    <row r="124" spans="1:7" ht="23.25" thickBot="1">
      <c r="A124" s="159"/>
      <c r="B124" s="158"/>
      <c r="C124" s="120">
        <v>2030</v>
      </c>
      <c r="D124" s="138" t="s">
        <v>343</v>
      </c>
      <c r="E124" s="122">
        <v>56000</v>
      </c>
      <c r="F124" s="122">
        <v>20000</v>
      </c>
      <c r="G124" s="166">
        <f t="shared" si="7"/>
        <v>0.35714285714285715</v>
      </c>
    </row>
    <row r="125" spans="1:7" ht="15.75" thickBot="1">
      <c r="A125" s="107" t="s">
        <v>365</v>
      </c>
      <c r="B125" s="108"/>
      <c r="C125" s="109"/>
      <c r="D125" s="123" t="s">
        <v>366</v>
      </c>
      <c r="E125" s="111">
        <f>SUM(E126+E129)</f>
        <v>123629</v>
      </c>
      <c r="F125" s="111">
        <f>SUM(F126+F129)</f>
        <v>0</v>
      </c>
      <c r="G125" s="165">
        <f t="shared" si="7"/>
        <v>0</v>
      </c>
    </row>
    <row r="126" spans="1:7" ht="24">
      <c r="A126" s="124"/>
      <c r="B126" s="177" t="s">
        <v>388</v>
      </c>
      <c r="C126" s="196"/>
      <c r="D126" s="179" t="s">
        <v>490</v>
      </c>
      <c r="E126" s="180">
        <f>SUM(E127:E128)</f>
        <v>30621</v>
      </c>
      <c r="F126" s="180">
        <f>SUM(F127)</f>
        <v>0</v>
      </c>
      <c r="G126" s="188">
        <f t="shared" si="7"/>
        <v>0</v>
      </c>
    </row>
    <row r="127" spans="1:7" ht="12.75">
      <c r="A127" s="113"/>
      <c r="B127" s="158"/>
      <c r="C127" s="137" t="s">
        <v>272</v>
      </c>
      <c r="D127" s="138" t="s">
        <v>273</v>
      </c>
      <c r="E127" s="122">
        <v>11900</v>
      </c>
      <c r="F127" s="122">
        <v>0</v>
      </c>
      <c r="G127" s="166">
        <f t="shared" si="7"/>
        <v>0</v>
      </c>
    </row>
    <row r="128" spans="1:7" ht="33.75">
      <c r="A128" s="113"/>
      <c r="B128" s="154"/>
      <c r="C128" s="137" t="s">
        <v>276</v>
      </c>
      <c r="D128" s="138" t="s">
        <v>277</v>
      </c>
      <c r="E128" s="122">
        <v>18721</v>
      </c>
      <c r="F128" s="122">
        <v>0</v>
      </c>
      <c r="G128" s="166" t="s">
        <v>54</v>
      </c>
    </row>
    <row r="129" spans="1:7" ht="12.75">
      <c r="A129" s="124"/>
      <c r="B129" s="177" t="s">
        <v>367</v>
      </c>
      <c r="C129" s="196"/>
      <c r="D129" s="179" t="s">
        <v>368</v>
      </c>
      <c r="E129" s="180">
        <f>SUM(E130)</f>
        <v>93008</v>
      </c>
      <c r="F129" s="180">
        <f>SUM(F130)</f>
        <v>0</v>
      </c>
      <c r="G129" s="188">
        <f>SUM(F129/E129)</f>
        <v>0</v>
      </c>
    </row>
    <row r="130" spans="1:7" ht="23.25" thickBot="1">
      <c r="A130" s="113"/>
      <c r="B130" s="158"/>
      <c r="C130" s="120">
        <v>2030</v>
      </c>
      <c r="D130" s="138" t="s">
        <v>343</v>
      </c>
      <c r="E130" s="122">
        <v>93008</v>
      </c>
      <c r="F130" s="122">
        <v>0</v>
      </c>
      <c r="G130" s="166" t="s">
        <v>54</v>
      </c>
    </row>
    <row r="131" spans="1:7" ht="27" thickBot="1">
      <c r="A131" s="160">
        <v>900</v>
      </c>
      <c r="B131" s="161"/>
      <c r="C131" s="162"/>
      <c r="D131" s="123" t="s">
        <v>369</v>
      </c>
      <c r="E131" s="111">
        <f>SUM(E132+E137)</f>
        <v>45224</v>
      </c>
      <c r="F131" s="111">
        <f>SUM(F132+F137)</f>
        <v>17100</v>
      </c>
      <c r="G131" s="165">
        <f aca="true" t="shared" si="8" ref="G131:G144">SUM(F131/E131)</f>
        <v>0.37811781355032725</v>
      </c>
    </row>
    <row r="132" spans="1:7" ht="12.75">
      <c r="A132" s="163"/>
      <c r="B132" s="200">
        <v>90001</v>
      </c>
      <c r="C132" s="201"/>
      <c r="D132" s="179" t="s">
        <v>370</v>
      </c>
      <c r="E132" s="180">
        <f>SUM(E133:E136)</f>
        <v>37224</v>
      </c>
      <c r="F132" s="180">
        <f>SUM(F133:F136)</f>
        <v>12100</v>
      </c>
      <c r="G132" s="176">
        <f t="shared" si="8"/>
        <v>0.32505910165484636</v>
      </c>
    </row>
    <row r="133" spans="1:7" ht="12.75">
      <c r="A133" s="118"/>
      <c r="B133" s="164"/>
      <c r="C133" s="151" t="s">
        <v>250</v>
      </c>
      <c r="D133" s="152" t="s">
        <v>347</v>
      </c>
      <c r="E133" s="150">
        <v>100</v>
      </c>
      <c r="F133" s="150">
        <v>100</v>
      </c>
      <c r="G133" s="166">
        <f t="shared" si="8"/>
        <v>1</v>
      </c>
    </row>
    <row r="134" spans="1:7" ht="12.75">
      <c r="A134" s="157"/>
      <c r="B134" s="148"/>
      <c r="C134" s="137" t="s">
        <v>253</v>
      </c>
      <c r="D134" s="138" t="s">
        <v>371</v>
      </c>
      <c r="E134" s="122">
        <v>900</v>
      </c>
      <c r="F134" s="122">
        <v>0</v>
      </c>
      <c r="G134" s="166">
        <f t="shared" si="8"/>
        <v>0</v>
      </c>
    </row>
    <row r="135" spans="1:7" ht="12.75">
      <c r="A135" s="159"/>
      <c r="B135" s="158"/>
      <c r="C135" s="137" t="s">
        <v>272</v>
      </c>
      <c r="D135" s="121" t="s">
        <v>273</v>
      </c>
      <c r="E135" s="122">
        <v>25000</v>
      </c>
      <c r="F135" s="122">
        <v>12000</v>
      </c>
      <c r="G135" s="166">
        <f t="shared" si="8"/>
        <v>0.48</v>
      </c>
    </row>
    <row r="136" spans="1:7" ht="33.75">
      <c r="A136" s="113"/>
      <c r="B136" s="158"/>
      <c r="C136" s="120">
        <v>2320</v>
      </c>
      <c r="D136" s="121" t="s">
        <v>374</v>
      </c>
      <c r="E136" s="122">
        <v>11224</v>
      </c>
      <c r="F136" s="122">
        <v>0</v>
      </c>
      <c r="G136" s="166">
        <f t="shared" si="8"/>
        <v>0</v>
      </c>
    </row>
    <row r="137" spans="1:7" ht="12.75">
      <c r="A137" s="159"/>
      <c r="B137" s="197">
        <v>90002</v>
      </c>
      <c r="C137" s="198"/>
      <c r="D137" s="186" t="s">
        <v>372</v>
      </c>
      <c r="E137" s="187">
        <f>SUM(E138)</f>
        <v>8000</v>
      </c>
      <c r="F137" s="187">
        <f>SUM(F138)</f>
        <v>5000</v>
      </c>
      <c r="G137" s="176">
        <f t="shared" si="8"/>
        <v>0.625</v>
      </c>
    </row>
    <row r="138" spans="1:7" ht="13.5" thickBot="1">
      <c r="A138" s="157"/>
      <c r="B138" s="148"/>
      <c r="C138" s="137" t="s">
        <v>253</v>
      </c>
      <c r="D138" s="138" t="s">
        <v>373</v>
      </c>
      <c r="E138" s="122">
        <v>8000</v>
      </c>
      <c r="F138" s="122">
        <v>5000</v>
      </c>
      <c r="G138" s="166">
        <f t="shared" si="8"/>
        <v>0.625</v>
      </c>
    </row>
    <row r="139" spans="1:7" ht="15.75" thickBot="1">
      <c r="A139" s="160">
        <v>926</v>
      </c>
      <c r="B139" s="161"/>
      <c r="C139" s="162"/>
      <c r="D139" s="123" t="s">
        <v>375</v>
      </c>
      <c r="E139" s="111">
        <f>SUM(E140)</f>
        <v>7617</v>
      </c>
      <c r="F139" s="111">
        <f>SUM(F140)</f>
        <v>0</v>
      </c>
      <c r="G139" s="165">
        <f t="shared" si="8"/>
        <v>0</v>
      </c>
    </row>
    <row r="140" spans="1:7" ht="12.75">
      <c r="A140" s="159"/>
      <c r="B140" s="197">
        <v>92695</v>
      </c>
      <c r="C140" s="199"/>
      <c r="D140" s="186" t="s">
        <v>280</v>
      </c>
      <c r="E140" s="187">
        <f>SUM(E141:E143)</f>
        <v>7617</v>
      </c>
      <c r="F140" s="187">
        <f>SUM(F141:F143)</f>
        <v>0</v>
      </c>
      <c r="G140" s="176">
        <f t="shared" si="8"/>
        <v>0</v>
      </c>
    </row>
    <row r="141" spans="1:7" ht="12.75">
      <c r="A141" s="134"/>
      <c r="B141" s="135"/>
      <c r="C141" s="137" t="s">
        <v>272</v>
      </c>
      <c r="D141" s="149" t="s">
        <v>273</v>
      </c>
      <c r="E141" s="136">
        <v>1117</v>
      </c>
      <c r="F141" s="122">
        <v>0</v>
      </c>
      <c r="G141" s="166">
        <f t="shared" si="8"/>
        <v>0</v>
      </c>
    </row>
    <row r="142" spans="1:7" ht="33.75">
      <c r="A142" s="113"/>
      <c r="B142" s="141"/>
      <c r="C142" s="137" t="s">
        <v>276</v>
      </c>
      <c r="D142" s="138" t="s">
        <v>277</v>
      </c>
      <c r="E142" s="122">
        <v>500</v>
      </c>
      <c r="F142" s="122">
        <v>0</v>
      </c>
      <c r="G142" s="166">
        <f t="shared" si="8"/>
        <v>0</v>
      </c>
    </row>
    <row r="143" spans="1:7" ht="34.5" thickBot="1">
      <c r="A143" s="113"/>
      <c r="B143" s="141"/>
      <c r="C143" s="137" t="s">
        <v>389</v>
      </c>
      <c r="D143" s="138" t="s">
        <v>606</v>
      </c>
      <c r="E143" s="122">
        <v>6000</v>
      </c>
      <c r="F143" s="122">
        <v>0</v>
      </c>
      <c r="G143" s="166">
        <f t="shared" si="8"/>
        <v>0</v>
      </c>
    </row>
    <row r="144" spans="1:7" ht="15.75" customHeight="1" thickBot="1">
      <c r="A144" s="527" t="s">
        <v>376</v>
      </c>
      <c r="B144" s="528"/>
      <c r="C144" s="528"/>
      <c r="D144" s="529"/>
      <c r="E144" s="111">
        <f>SUM(E7+E18+E21+E24+E33+E36+E48+E53+E56+E61+E88+E97+E104+E107+E125+E131+E139)</f>
        <v>7347831</v>
      </c>
      <c r="F144" s="111">
        <f>SUM(F7+F18+F21+F24+F33+F36+F48+F53+F56+F61+F88+F97+F104+F107+F125+F131+F139)</f>
        <v>8092765</v>
      </c>
      <c r="G144" s="165">
        <f t="shared" si="8"/>
        <v>1.1013814825082395</v>
      </c>
    </row>
    <row r="145" spans="1:7" s="209" customFormat="1" ht="12.75">
      <c r="A145" s="213"/>
      <c r="B145" s="214"/>
      <c r="C145" s="214"/>
      <c r="D145" s="215"/>
      <c r="E145" s="216"/>
      <c r="F145" s="216"/>
      <c r="G145" s="217"/>
    </row>
    <row r="146" spans="3:7" s="209" customFormat="1" ht="12.75">
      <c r="C146" s="218"/>
      <c r="D146" s="210"/>
      <c r="E146" s="211"/>
      <c r="F146" s="211"/>
      <c r="G146" s="212"/>
    </row>
    <row r="147" spans="3:7" s="209" customFormat="1" ht="12.75">
      <c r="C147" s="218"/>
      <c r="D147" s="210"/>
      <c r="E147" s="211"/>
      <c r="F147" s="211"/>
      <c r="G147" s="212"/>
    </row>
  </sheetData>
  <mergeCells count="9">
    <mergeCell ref="A144:D144"/>
    <mergeCell ref="A1:G1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7480314960629921" right="0.5511811023622047" top="1.0236220472440944" bottom="0.5905511811023623" header="0.5118110236220472" footer="0.5118110236220472"/>
  <pageSetup horizontalDpi="300" verticalDpi="300" orientation="portrait" paperSize="9" scale="95" r:id="rId1"/>
  <headerFooter alignWithMargins="0">
    <oddHeader>&amp;R&amp;9Z&amp;"Arial CE,Kursywa"&amp;8ałącznik nr &amp;A
do uchwały Rady Gminy 
nr IV/20/2006 z dnia 29.12.2006r.</oddHeader>
  </headerFooter>
  <rowBreaks count="2" manualBreakCount="2">
    <brk id="35" max="255" man="1"/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30" sqref="H30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2.75390625" style="0" customWidth="1"/>
    <col min="4" max="5" width="10.75390625" style="0" customWidth="1"/>
    <col min="6" max="7" width="12.75390625" style="0" customWidth="1"/>
    <col min="8" max="8" width="10.75390625" style="0" customWidth="1"/>
    <col min="9" max="9" width="10.625" style="0" bestFit="1" customWidth="1"/>
    <col min="10" max="10" width="15.625" style="0" bestFit="1" customWidth="1"/>
    <col min="11" max="11" width="17.75390625" style="0" customWidth="1"/>
  </cols>
  <sheetData>
    <row r="1" spans="1:11" ht="16.5">
      <c r="A1" s="596" t="s">
        <v>609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6.5">
      <c r="A2" s="596" t="s">
        <v>27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0" ht="13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11"/>
      <c r="K4" s="79" t="s">
        <v>47</v>
      </c>
    </row>
    <row r="5" spans="1:11" ht="15" customHeight="1">
      <c r="A5" s="597" t="s">
        <v>71</v>
      </c>
      <c r="B5" s="597" t="s">
        <v>0</v>
      </c>
      <c r="C5" s="595" t="s">
        <v>164</v>
      </c>
      <c r="D5" s="598" t="s">
        <v>85</v>
      </c>
      <c r="E5" s="599"/>
      <c r="F5" s="599"/>
      <c r="G5" s="600"/>
      <c r="H5" s="595" t="s">
        <v>9</v>
      </c>
      <c r="I5" s="595"/>
      <c r="J5" s="595" t="s">
        <v>168</v>
      </c>
      <c r="K5" s="595" t="s">
        <v>169</v>
      </c>
    </row>
    <row r="6" spans="1:11" ht="15" customHeight="1">
      <c r="A6" s="597"/>
      <c r="B6" s="597"/>
      <c r="C6" s="595"/>
      <c r="D6" s="595" t="s">
        <v>7</v>
      </c>
      <c r="E6" s="598" t="s">
        <v>6</v>
      </c>
      <c r="F6" s="599"/>
      <c r="G6" s="600"/>
      <c r="H6" s="595" t="s">
        <v>7</v>
      </c>
      <c r="I6" s="595" t="s">
        <v>74</v>
      </c>
      <c r="J6" s="595"/>
      <c r="K6" s="595"/>
    </row>
    <row r="7" spans="1:11" ht="15" customHeight="1">
      <c r="A7" s="597"/>
      <c r="B7" s="597"/>
      <c r="C7" s="595"/>
      <c r="D7" s="595"/>
      <c r="E7" s="601" t="s">
        <v>167</v>
      </c>
      <c r="F7" s="598" t="s">
        <v>6</v>
      </c>
      <c r="G7" s="600"/>
      <c r="H7" s="595"/>
      <c r="I7" s="595"/>
      <c r="J7" s="595"/>
      <c r="K7" s="595"/>
    </row>
    <row r="8" spans="1:11" ht="15" customHeight="1">
      <c r="A8" s="597"/>
      <c r="B8" s="597"/>
      <c r="C8" s="595"/>
      <c r="D8" s="595"/>
      <c r="E8" s="602"/>
      <c r="F8" s="21" t="s">
        <v>166</v>
      </c>
      <c r="G8" s="21" t="s">
        <v>165</v>
      </c>
      <c r="H8" s="595"/>
      <c r="I8" s="595"/>
      <c r="J8" s="595"/>
      <c r="K8" s="595"/>
    </row>
    <row r="9" spans="1:11" ht="7.5" customHeigh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</row>
    <row r="10" spans="1:11" ht="21.75" customHeight="1" hidden="1">
      <c r="A10" s="31" t="s">
        <v>11</v>
      </c>
      <c r="B10" s="25" t="s">
        <v>12</v>
      </c>
      <c r="C10" s="25"/>
      <c r="D10" s="25"/>
      <c r="E10" s="25"/>
      <c r="F10" s="25"/>
      <c r="G10" s="25"/>
      <c r="H10" s="25"/>
      <c r="I10" s="25"/>
      <c r="J10" s="25"/>
      <c r="K10" s="31" t="s">
        <v>54</v>
      </c>
    </row>
    <row r="11" spans="1:11" ht="21.75" customHeight="1" hidden="1">
      <c r="A11" s="32"/>
      <c r="B11" s="33" t="s">
        <v>93</v>
      </c>
      <c r="C11" s="26"/>
      <c r="D11" s="26"/>
      <c r="E11" s="26"/>
      <c r="F11" s="26"/>
      <c r="G11" s="26"/>
      <c r="H11" s="26"/>
      <c r="I11" s="26"/>
      <c r="J11" s="26"/>
      <c r="K11" s="32"/>
    </row>
    <row r="12" spans="1:11" ht="21.75" customHeight="1" hidden="1">
      <c r="A12" s="32"/>
      <c r="B12" s="34" t="s">
        <v>13</v>
      </c>
      <c r="C12" s="26"/>
      <c r="D12" s="26"/>
      <c r="E12" s="26"/>
      <c r="F12" s="26"/>
      <c r="G12" s="26"/>
      <c r="H12" s="26"/>
      <c r="I12" s="26"/>
      <c r="J12" s="26"/>
      <c r="K12" s="32" t="s">
        <v>54</v>
      </c>
    </row>
    <row r="13" spans="1:11" ht="21.75" customHeight="1" hidden="1">
      <c r="A13" s="32"/>
      <c r="B13" s="34" t="s">
        <v>14</v>
      </c>
      <c r="C13" s="26"/>
      <c r="D13" s="26"/>
      <c r="E13" s="26"/>
      <c r="F13" s="26"/>
      <c r="G13" s="26"/>
      <c r="H13" s="26"/>
      <c r="I13" s="26"/>
      <c r="J13" s="26"/>
      <c r="K13" s="32" t="s">
        <v>54</v>
      </c>
    </row>
    <row r="14" spans="1:11" ht="21.75" customHeight="1" hidden="1">
      <c r="A14" s="32"/>
      <c r="B14" s="34" t="s">
        <v>15</v>
      </c>
      <c r="C14" s="26"/>
      <c r="D14" s="26"/>
      <c r="E14" s="26"/>
      <c r="F14" s="26"/>
      <c r="G14" s="26"/>
      <c r="H14" s="26"/>
      <c r="I14" s="26"/>
      <c r="J14" s="26"/>
      <c r="K14" s="32" t="s">
        <v>54</v>
      </c>
    </row>
    <row r="15" spans="1:11" ht="21.75" customHeight="1" hidden="1">
      <c r="A15" s="35"/>
      <c r="B15" s="36" t="s">
        <v>1</v>
      </c>
      <c r="C15" s="27"/>
      <c r="D15" s="27"/>
      <c r="E15" s="27"/>
      <c r="F15" s="27"/>
      <c r="G15" s="27"/>
      <c r="H15" s="27"/>
      <c r="I15" s="27"/>
      <c r="J15" s="27"/>
      <c r="K15" s="35" t="s">
        <v>54</v>
      </c>
    </row>
    <row r="16" spans="1:11" ht="21.75" customHeight="1" hidden="1">
      <c r="A16" s="31" t="s">
        <v>17</v>
      </c>
      <c r="B16" s="25" t="s">
        <v>16</v>
      </c>
      <c r="C16" s="25"/>
      <c r="D16" s="25"/>
      <c r="E16" s="31"/>
      <c r="F16" s="31"/>
      <c r="G16" s="25"/>
      <c r="H16" s="25"/>
      <c r="I16" s="25"/>
      <c r="J16" s="25"/>
      <c r="K16" s="31" t="s">
        <v>54</v>
      </c>
    </row>
    <row r="17" spans="1:11" ht="21.75" customHeight="1" hidden="1">
      <c r="A17" s="32"/>
      <c r="B17" s="33" t="s">
        <v>93</v>
      </c>
      <c r="C17" s="26"/>
      <c r="D17" s="26"/>
      <c r="E17" s="32"/>
      <c r="F17" s="32"/>
      <c r="G17" s="26"/>
      <c r="H17" s="26"/>
      <c r="I17" s="26"/>
      <c r="J17" s="26"/>
      <c r="K17" s="32"/>
    </row>
    <row r="18" spans="1:11" ht="21.75" customHeight="1" hidden="1">
      <c r="A18" s="32"/>
      <c r="B18" s="34" t="s">
        <v>13</v>
      </c>
      <c r="C18" s="26"/>
      <c r="D18" s="26"/>
      <c r="E18" s="32"/>
      <c r="F18" s="32"/>
      <c r="G18" s="26"/>
      <c r="H18" s="26"/>
      <c r="I18" s="26"/>
      <c r="J18" s="26"/>
      <c r="K18" s="32" t="s">
        <v>54</v>
      </c>
    </row>
    <row r="19" spans="1:11" ht="21.75" customHeight="1" hidden="1">
      <c r="A19" s="32"/>
      <c r="B19" s="34" t="s">
        <v>14</v>
      </c>
      <c r="C19" s="26"/>
      <c r="D19" s="26"/>
      <c r="E19" s="32"/>
      <c r="F19" s="32"/>
      <c r="G19" s="26"/>
      <c r="H19" s="26"/>
      <c r="I19" s="26"/>
      <c r="J19" s="26"/>
      <c r="K19" s="32" t="s">
        <v>54</v>
      </c>
    </row>
    <row r="20" spans="1:11" ht="21.75" customHeight="1" hidden="1">
      <c r="A20" s="32"/>
      <c r="B20" s="34" t="s">
        <v>15</v>
      </c>
      <c r="C20" s="26"/>
      <c r="D20" s="26"/>
      <c r="E20" s="32"/>
      <c r="F20" s="32"/>
      <c r="G20" s="26"/>
      <c r="H20" s="26"/>
      <c r="I20" s="26"/>
      <c r="J20" s="26"/>
      <c r="K20" s="32" t="s">
        <v>54</v>
      </c>
    </row>
    <row r="21" spans="1:11" ht="21.75" customHeight="1" hidden="1">
      <c r="A21" s="35"/>
      <c r="B21" s="36" t="s">
        <v>1</v>
      </c>
      <c r="C21" s="27"/>
      <c r="D21" s="27"/>
      <c r="E21" s="35"/>
      <c r="F21" s="35"/>
      <c r="G21" s="27"/>
      <c r="H21" s="27"/>
      <c r="I21" s="27"/>
      <c r="J21" s="27"/>
      <c r="K21" s="35" t="s">
        <v>54</v>
      </c>
    </row>
    <row r="22" spans="1:11" ht="44.25" customHeight="1">
      <c r="A22" s="470" t="s">
        <v>610</v>
      </c>
      <c r="B22" s="479" t="s">
        <v>162</v>
      </c>
      <c r="C22" s="474">
        <f>SUM(C24:C27)</f>
        <v>1300</v>
      </c>
      <c r="D22" s="474">
        <f>SUM(D24:D27)</f>
        <v>122282</v>
      </c>
      <c r="E22" s="474">
        <f>SUM(E24:E27)</f>
        <v>0</v>
      </c>
      <c r="F22" s="470" t="s">
        <v>54</v>
      </c>
      <c r="G22" s="470" t="s">
        <v>54</v>
      </c>
      <c r="H22" s="474">
        <f>SUM(H23:H27)</f>
        <v>122282</v>
      </c>
      <c r="I22" s="470" t="s">
        <v>54</v>
      </c>
      <c r="J22" s="474">
        <f>SUM(C22+D22-H22)</f>
        <v>1300</v>
      </c>
      <c r="K22" s="48">
        <f>SUM(K24:K27)</f>
        <v>0</v>
      </c>
    </row>
    <row r="23" spans="1:11" ht="15" customHeight="1">
      <c r="A23" s="478"/>
      <c r="B23" s="438" t="s">
        <v>6</v>
      </c>
      <c r="C23" s="473"/>
      <c r="D23" s="473"/>
      <c r="E23" s="28"/>
      <c r="F23" s="28"/>
      <c r="G23" s="28"/>
      <c r="H23" s="473"/>
      <c r="I23" s="28"/>
      <c r="J23" s="23"/>
      <c r="K23" s="23"/>
    </row>
    <row r="24" spans="1:11" ht="25.5" customHeight="1">
      <c r="A24" s="26"/>
      <c r="B24" s="121" t="s">
        <v>611</v>
      </c>
      <c r="C24" s="473">
        <v>500</v>
      </c>
      <c r="D24" s="473">
        <v>44142</v>
      </c>
      <c r="E24" s="28"/>
      <c r="F24" s="28" t="s">
        <v>54</v>
      </c>
      <c r="G24" s="28" t="s">
        <v>54</v>
      </c>
      <c r="H24" s="473">
        <v>44142</v>
      </c>
      <c r="I24" s="28" t="s">
        <v>54</v>
      </c>
      <c r="J24" s="480">
        <f>SUM(C24+D24-H24)</f>
        <v>500</v>
      </c>
      <c r="K24" s="23">
        <v>0</v>
      </c>
    </row>
    <row r="25" spans="1:11" ht="25.5" customHeight="1">
      <c r="A25" s="26"/>
      <c r="B25" s="121" t="s">
        <v>612</v>
      </c>
      <c r="C25" s="473">
        <v>250</v>
      </c>
      <c r="D25" s="473">
        <v>19640</v>
      </c>
      <c r="E25" s="28"/>
      <c r="F25" s="28" t="s">
        <v>54</v>
      </c>
      <c r="G25" s="28" t="s">
        <v>54</v>
      </c>
      <c r="H25" s="473">
        <v>19640</v>
      </c>
      <c r="I25" s="28" t="s">
        <v>54</v>
      </c>
      <c r="J25" s="480">
        <f>SUM(C25+D25-H25)</f>
        <v>250</v>
      </c>
      <c r="K25" s="23">
        <v>0</v>
      </c>
    </row>
    <row r="26" spans="1:11" ht="25.5" customHeight="1">
      <c r="A26" s="26"/>
      <c r="B26" s="121" t="s">
        <v>613</v>
      </c>
      <c r="C26" s="473">
        <v>250</v>
      </c>
      <c r="D26" s="473">
        <v>22040</v>
      </c>
      <c r="E26" s="28"/>
      <c r="F26" s="28" t="s">
        <v>54</v>
      </c>
      <c r="G26" s="28" t="s">
        <v>54</v>
      </c>
      <c r="H26" s="473">
        <v>22040</v>
      </c>
      <c r="I26" s="28" t="s">
        <v>54</v>
      </c>
      <c r="J26" s="480">
        <f>SUM(C26+D26-H26)</f>
        <v>250</v>
      </c>
      <c r="K26" s="23">
        <v>0</v>
      </c>
    </row>
    <row r="27" spans="1:11" ht="25.5" customHeight="1">
      <c r="A27" s="475"/>
      <c r="B27" s="121" t="s">
        <v>614</v>
      </c>
      <c r="C27" s="473">
        <v>300</v>
      </c>
      <c r="D27" s="473">
        <v>36460</v>
      </c>
      <c r="E27" s="28"/>
      <c r="F27" s="28" t="s">
        <v>54</v>
      </c>
      <c r="G27" s="28" t="s">
        <v>54</v>
      </c>
      <c r="H27" s="473">
        <v>36460</v>
      </c>
      <c r="I27" s="28" t="s">
        <v>54</v>
      </c>
      <c r="J27" s="480">
        <f>SUM(C27+D27-H27)</f>
        <v>300</v>
      </c>
      <c r="K27" s="23">
        <v>0</v>
      </c>
    </row>
    <row r="28" spans="1:11" s="47" customFormat="1" ht="21.75" customHeight="1">
      <c r="A28" s="603" t="s">
        <v>131</v>
      </c>
      <c r="B28" s="603"/>
      <c r="C28" s="476">
        <f>SUM(C22)</f>
        <v>1300</v>
      </c>
      <c r="D28" s="476">
        <f>SUM(D22)</f>
        <v>122282</v>
      </c>
      <c r="E28" s="476">
        <f>SUM(E22)</f>
        <v>0</v>
      </c>
      <c r="F28" s="477" t="s">
        <v>54</v>
      </c>
      <c r="G28" s="477" t="s">
        <v>54</v>
      </c>
      <c r="H28" s="476">
        <f>SUM(H22)</f>
        <v>122282</v>
      </c>
      <c r="I28" s="477" t="s">
        <v>54</v>
      </c>
      <c r="J28" s="476">
        <f>SUM(J22)</f>
        <v>1300</v>
      </c>
      <c r="K28" s="476">
        <f>SUM(K22)</f>
        <v>0</v>
      </c>
    </row>
    <row r="29" ht="14.25" customHeight="1"/>
    <row r="30" ht="12.75">
      <c r="A30" s="80" t="s">
        <v>163</v>
      </c>
    </row>
    <row r="31" ht="12.75">
      <c r="A31" s="80" t="s">
        <v>170</v>
      </c>
    </row>
    <row r="32" ht="12.75">
      <c r="A32" s="80" t="s">
        <v>171</v>
      </c>
    </row>
    <row r="33" ht="12.75">
      <c r="A33" s="80" t="s">
        <v>172</v>
      </c>
    </row>
  </sheetData>
  <mergeCells count="16">
    <mergeCell ref="H6:H8"/>
    <mergeCell ref="I6:I8"/>
    <mergeCell ref="J5:J8"/>
    <mergeCell ref="A28:B28"/>
    <mergeCell ref="H5:I5"/>
    <mergeCell ref="F7:G7"/>
    <mergeCell ref="K5:K8"/>
    <mergeCell ref="A1:K1"/>
    <mergeCell ref="A2:K2"/>
    <mergeCell ref="A5:A8"/>
    <mergeCell ref="B5:B8"/>
    <mergeCell ref="C5:C8"/>
    <mergeCell ref="D6:D8"/>
    <mergeCell ref="D5:G5"/>
    <mergeCell ref="E6:G6"/>
    <mergeCell ref="E7:E8"/>
  </mergeCells>
  <printOptions horizontalCentered="1"/>
  <pageMargins left="0.5118110236220472" right="0.5118110236220472" top="0.7874015748031497" bottom="0.1968503937007874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
nr IV/20/2006 z dnia 29.12.2006r.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16" sqref="E16"/>
    </sheetView>
  </sheetViews>
  <sheetFormatPr defaultColWidth="9.00390625" defaultRowHeight="12.75"/>
  <cols>
    <col min="1" max="1" width="4.00390625" style="2" customWidth="1"/>
    <col min="2" max="2" width="6.875" style="2" customWidth="1"/>
    <col min="3" max="3" width="9.00390625" style="2" customWidth="1"/>
    <col min="4" max="4" width="6.875" style="2" customWidth="1"/>
    <col min="5" max="5" width="48.875" style="2" customWidth="1"/>
    <col min="6" max="6" width="15.25390625" style="2" customWidth="1"/>
    <col min="7" max="16384" width="9.125" style="2" customWidth="1"/>
  </cols>
  <sheetData>
    <row r="1" spans="1:6" ht="19.5" customHeight="1">
      <c r="A1" s="516" t="s">
        <v>174</v>
      </c>
      <c r="B1" s="516"/>
      <c r="C1" s="516"/>
      <c r="D1" s="516"/>
      <c r="E1" s="516"/>
      <c r="F1" s="516"/>
    </row>
    <row r="2" spans="5:6" ht="19.5" customHeight="1">
      <c r="E2" s="8"/>
      <c r="F2" s="8"/>
    </row>
    <row r="3" ht="19.5" customHeight="1">
      <c r="F3" s="13" t="s">
        <v>47</v>
      </c>
    </row>
    <row r="4" spans="1:6" ht="19.5" customHeight="1">
      <c r="A4" s="20" t="s">
        <v>71</v>
      </c>
      <c r="B4" s="20" t="s">
        <v>2</v>
      </c>
      <c r="C4" s="20" t="s">
        <v>3</v>
      </c>
      <c r="D4" s="20" t="s">
        <v>4</v>
      </c>
      <c r="E4" s="20" t="s">
        <v>50</v>
      </c>
      <c r="F4" s="20" t="s">
        <v>49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483" t="s">
        <v>13</v>
      </c>
      <c r="B6" s="484">
        <v>921</v>
      </c>
      <c r="C6" s="484">
        <v>92109</v>
      </c>
      <c r="D6" s="484">
        <v>2480</v>
      </c>
      <c r="E6" s="483" t="s">
        <v>615</v>
      </c>
      <c r="F6" s="485">
        <v>97200</v>
      </c>
    </row>
    <row r="7" spans="1:6" ht="30" customHeight="1">
      <c r="A7" s="483" t="s">
        <v>14</v>
      </c>
      <c r="B7" s="484">
        <v>921</v>
      </c>
      <c r="C7" s="484">
        <v>92116</v>
      </c>
      <c r="D7" s="484">
        <v>2480</v>
      </c>
      <c r="E7" s="483" t="s">
        <v>616</v>
      </c>
      <c r="F7" s="485">
        <v>51972</v>
      </c>
    </row>
    <row r="8" spans="1:6" ht="30" customHeight="1" hidden="1">
      <c r="A8" s="481"/>
      <c r="B8" s="481"/>
      <c r="C8" s="481"/>
      <c r="D8" s="481"/>
      <c r="E8" s="481"/>
      <c r="F8" s="481"/>
    </row>
    <row r="9" spans="1:6" ht="30" customHeight="1" hidden="1">
      <c r="A9" s="30"/>
      <c r="B9" s="30"/>
      <c r="C9" s="30"/>
      <c r="D9" s="30"/>
      <c r="E9" s="30"/>
      <c r="F9" s="30"/>
    </row>
    <row r="10" spans="1:6" ht="30" customHeight="1">
      <c r="A10" s="518" t="s">
        <v>131</v>
      </c>
      <c r="B10" s="519"/>
      <c r="C10" s="519"/>
      <c r="D10" s="519"/>
      <c r="E10" s="520"/>
      <c r="F10" s="476">
        <f>SUM(F6:F7)</f>
        <v>149172</v>
      </c>
    </row>
    <row r="13" spans="1:7" ht="27.75" customHeight="1">
      <c r="A13" s="604" t="s">
        <v>173</v>
      </c>
      <c r="B13" s="604"/>
      <c r="C13" s="604"/>
      <c r="D13" s="604"/>
      <c r="E13" s="604"/>
      <c r="F13" s="604"/>
      <c r="G13" s="81"/>
    </row>
    <row r="14" spans="1:7" ht="12.75">
      <c r="A14" s="77"/>
      <c r="B14"/>
      <c r="C14"/>
      <c r="D14"/>
      <c r="E14"/>
      <c r="F14"/>
      <c r="G14"/>
    </row>
  </sheetData>
  <mergeCells count="3">
    <mergeCell ref="A1:F1"/>
    <mergeCell ref="A10:E10"/>
    <mergeCell ref="A13:F13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
nr IV/20/2006 z dnia 29.12.2006r.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3" sqref="A13"/>
    </sheetView>
  </sheetViews>
  <sheetFormatPr defaultColWidth="9.00390625" defaultRowHeight="12.75"/>
  <cols>
    <col min="1" max="1" width="4.125" style="0" customWidth="1"/>
    <col min="2" max="2" width="7.125" style="0" customWidth="1"/>
    <col min="3" max="3" width="8.875" style="0" customWidth="1"/>
    <col min="4" max="4" width="7.125" style="0" customWidth="1"/>
    <col min="5" max="5" width="42.25390625" style="0" customWidth="1"/>
    <col min="6" max="6" width="16.875" style="0" customWidth="1"/>
  </cols>
  <sheetData>
    <row r="1" spans="1:6" ht="48.75" customHeight="1">
      <c r="A1" s="588" t="s">
        <v>132</v>
      </c>
      <c r="B1" s="588"/>
      <c r="C1" s="588"/>
      <c r="D1" s="588"/>
      <c r="E1" s="588"/>
      <c r="F1" s="588"/>
    </row>
    <row r="2" spans="5:6" ht="19.5" customHeight="1">
      <c r="E2" s="8"/>
      <c r="F2" s="8"/>
    </row>
    <row r="3" spans="5:6" ht="19.5" customHeight="1">
      <c r="E3" s="2"/>
      <c r="F3" s="11" t="s">
        <v>47</v>
      </c>
    </row>
    <row r="4" spans="1:6" ht="19.5" customHeight="1">
      <c r="A4" s="20" t="s">
        <v>71</v>
      </c>
      <c r="B4" s="20" t="s">
        <v>2</v>
      </c>
      <c r="C4" s="20" t="s">
        <v>3</v>
      </c>
      <c r="D4" s="20" t="s">
        <v>4</v>
      </c>
      <c r="E4" s="20" t="s">
        <v>48</v>
      </c>
      <c r="F4" s="20" t="s">
        <v>49</v>
      </c>
    </row>
    <row r="5" spans="1:6" s="49" customFormat="1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30" customHeight="1">
      <c r="A6" s="37" t="s">
        <v>13</v>
      </c>
      <c r="B6" s="507">
        <v>926</v>
      </c>
      <c r="C6" s="507">
        <v>92605</v>
      </c>
      <c r="D6" s="507">
        <v>2820</v>
      </c>
      <c r="E6" s="508" t="s">
        <v>637</v>
      </c>
      <c r="F6" s="37">
        <v>3000</v>
      </c>
    </row>
    <row r="7" spans="1:6" ht="30" customHeight="1" hidden="1">
      <c r="A7" s="38"/>
      <c r="B7" s="38"/>
      <c r="C7" s="38"/>
      <c r="D7" s="38"/>
      <c r="E7" s="38"/>
      <c r="F7" s="38"/>
    </row>
    <row r="8" spans="1:6" ht="30" customHeight="1" hidden="1">
      <c r="A8" s="38"/>
      <c r="B8" s="38"/>
      <c r="C8" s="38"/>
      <c r="D8" s="38"/>
      <c r="E8" s="38"/>
      <c r="F8" s="38"/>
    </row>
    <row r="9" spans="1:6" ht="30" customHeight="1" hidden="1">
      <c r="A9" s="39"/>
      <c r="B9" s="39"/>
      <c r="C9" s="39"/>
      <c r="D9" s="39"/>
      <c r="E9" s="39"/>
      <c r="F9" s="39"/>
    </row>
    <row r="10" spans="1:6" ht="32.25" customHeight="1">
      <c r="A10" s="605" t="s">
        <v>131</v>
      </c>
      <c r="B10" s="606"/>
      <c r="C10" s="606"/>
      <c r="D10" s="606"/>
      <c r="E10" s="607"/>
      <c r="F10" s="48">
        <f>SUM(F6)</f>
        <v>3000</v>
      </c>
    </row>
    <row r="11" ht="18" customHeight="1"/>
    <row r="12" ht="16.5" customHeight="1"/>
    <row r="13" ht="12.75">
      <c r="A13" s="77"/>
    </row>
  </sheetData>
  <mergeCells count="2">
    <mergeCell ref="A1:F1"/>
    <mergeCell ref="A10:E10"/>
  </mergeCells>
  <printOptions horizontalCentered="1"/>
  <pageMargins left="0.7874015748031497" right="0.5905511811023623" top="1.06299212598425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
nr IV/20/2006 z dnia 29.12.2006r.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7" sqref="B17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540" t="s">
        <v>44</v>
      </c>
      <c r="B1" s="540"/>
      <c r="C1" s="540"/>
      <c r="D1" s="8"/>
      <c r="E1" s="8"/>
      <c r="F1" s="8"/>
      <c r="G1" s="8"/>
      <c r="H1" s="8"/>
      <c r="I1" s="8"/>
      <c r="J1" s="8"/>
    </row>
    <row r="2" spans="1:7" ht="19.5" customHeight="1">
      <c r="A2" s="540" t="s">
        <v>51</v>
      </c>
      <c r="B2" s="540"/>
      <c r="C2" s="540"/>
      <c r="D2" s="8"/>
      <c r="E2" s="8"/>
      <c r="F2" s="8"/>
      <c r="G2" s="8"/>
    </row>
    <row r="4" ht="12.75">
      <c r="C4" s="11" t="s">
        <v>47</v>
      </c>
    </row>
    <row r="5" spans="1:10" ht="19.5" customHeight="1">
      <c r="A5" s="20" t="s">
        <v>71</v>
      </c>
      <c r="B5" s="20" t="s">
        <v>0</v>
      </c>
      <c r="C5" s="20" t="s">
        <v>68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11</v>
      </c>
      <c r="B6" s="40" t="s">
        <v>73</v>
      </c>
      <c r="C6" s="486">
        <v>200</v>
      </c>
      <c r="D6" s="9"/>
      <c r="E6" s="9"/>
      <c r="F6" s="9"/>
      <c r="G6" s="9"/>
      <c r="H6" s="9"/>
      <c r="I6" s="10"/>
      <c r="J6" s="10"/>
    </row>
    <row r="7" spans="1:10" ht="19.5" customHeight="1">
      <c r="A7" s="494" t="s">
        <v>17</v>
      </c>
      <c r="B7" s="495" t="s">
        <v>10</v>
      </c>
      <c r="C7" s="496">
        <f>SUM(C8:C10)</f>
        <v>5800</v>
      </c>
      <c r="D7" s="9"/>
      <c r="E7" s="9"/>
      <c r="F7" s="9"/>
      <c r="G7" s="9"/>
      <c r="H7" s="9"/>
      <c r="I7" s="10"/>
      <c r="J7" s="10"/>
    </row>
    <row r="8" spans="1:8" s="323" customFormat="1" ht="19.5" customHeight="1">
      <c r="A8" s="488" t="s">
        <v>13</v>
      </c>
      <c r="B8" s="489" t="s">
        <v>617</v>
      </c>
      <c r="C8" s="490" t="s">
        <v>54</v>
      </c>
      <c r="D8" s="469"/>
      <c r="E8" s="469"/>
      <c r="F8" s="469"/>
      <c r="G8" s="469"/>
      <c r="H8" s="469"/>
    </row>
    <row r="9" spans="1:8" s="323" customFormat="1" ht="19.5" customHeight="1">
      <c r="A9" s="488" t="s">
        <v>14</v>
      </c>
      <c r="B9" s="489" t="s">
        <v>618</v>
      </c>
      <c r="C9" s="490" t="s">
        <v>54</v>
      </c>
      <c r="D9" s="469"/>
      <c r="E9" s="469"/>
      <c r="F9" s="469"/>
      <c r="G9" s="469"/>
      <c r="H9" s="469"/>
    </row>
    <row r="10" spans="1:8" s="323" customFormat="1" ht="19.5" customHeight="1">
      <c r="A10" s="488" t="s">
        <v>15</v>
      </c>
      <c r="B10" s="489" t="s">
        <v>619</v>
      </c>
      <c r="C10" s="490">
        <v>5800</v>
      </c>
      <c r="D10" s="469"/>
      <c r="E10" s="469"/>
      <c r="F10" s="469"/>
      <c r="G10" s="469"/>
      <c r="H10" s="469"/>
    </row>
    <row r="11" spans="1:10" ht="19.5" customHeight="1">
      <c r="A11" s="494" t="s">
        <v>18</v>
      </c>
      <c r="B11" s="495" t="s">
        <v>9</v>
      </c>
      <c r="C11" s="497">
        <f>SUM(C12+C15)</f>
        <v>5800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482" t="s">
        <v>13</v>
      </c>
      <c r="B12" s="491" t="s">
        <v>42</v>
      </c>
      <c r="C12" s="492">
        <f>SUM(C13:C14)</f>
        <v>800</v>
      </c>
      <c r="D12" s="9"/>
      <c r="E12" s="9"/>
      <c r="F12" s="9"/>
      <c r="G12" s="9"/>
      <c r="H12" s="9"/>
      <c r="I12" s="10"/>
      <c r="J12" s="10"/>
    </row>
    <row r="13" spans="1:8" s="323" customFormat="1" ht="19.5" customHeight="1">
      <c r="A13" s="488"/>
      <c r="B13" s="489" t="s">
        <v>620</v>
      </c>
      <c r="C13" s="490">
        <v>600</v>
      </c>
      <c r="D13" s="469"/>
      <c r="E13" s="469"/>
      <c r="F13" s="469"/>
      <c r="G13" s="469"/>
      <c r="H13" s="469"/>
    </row>
    <row r="14" spans="1:8" s="323" customFormat="1" ht="19.5" customHeight="1">
      <c r="A14" s="488"/>
      <c r="B14" s="489" t="s">
        <v>621</v>
      </c>
      <c r="C14" s="490">
        <v>200</v>
      </c>
      <c r="D14" s="469"/>
      <c r="E14" s="469"/>
      <c r="F14" s="469"/>
      <c r="G14" s="469"/>
      <c r="H14" s="469"/>
    </row>
    <row r="15" spans="1:10" ht="19.5" customHeight="1">
      <c r="A15" s="482" t="s">
        <v>14</v>
      </c>
      <c r="B15" s="491" t="s">
        <v>45</v>
      </c>
      <c r="C15" s="492">
        <f>SUM(C16)</f>
        <v>5000</v>
      </c>
      <c r="D15" s="9"/>
      <c r="E15" s="9"/>
      <c r="F15" s="9"/>
      <c r="G15" s="9"/>
      <c r="H15" s="9"/>
      <c r="I15" s="10"/>
      <c r="J15" s="10"/>
    </row>
    <row r="16" spans="1:8" s="323" customFormat="1" ht="24">
      <c r="A16" s="488"/>
      <c r="B16" s="493" t="s">
        <v>622</v>
      </c>
      <c r="C16" s="490">
        <v>5000</v>
      </c>
      <c r="D16" s="469"/>
      <c r="E16" s="469"/>
      <c r="F16" s="469"/>
      <c r="G16" s="469"/>
      <c r="H16" s="469"/>
    </row>
    <row r="17" spans="1:10" ht="19.5" customHeight="1">
      <c r="A17" s="29" t="s">
        <v>43</v>
      </c>
      <c r="B17" s="40" t="s">
        <v>75</v>
      </c>
      <c r="C17" s="487">
        <f>SUM(C6+C7-C11)</f>
        <v>200</v>
      </c>
      <c r="D17" s="9"/>
      <c r="E17" s="9"/>
      <c r="F17" s="9"/>
      <c r="G17" s="9"/>
      <c r="H17" s="9"/>
      <c r="I17" s="10"/>
      <c r="J17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&amp;R&amp;9Załącznik nr &amp;A
 do uchwały Rady Gminy
nr IV/20/2006 z dnia 29.12.2006r.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5">
      <selection activeCell="A23" sqref="A23"/>
    </sheetView>
  </sheetViews>
  <sheetFormatPr defaultColWidth="9.00390625" defaultRowHeight="12.75"/>
  <cols>
    <col min="1" max="1" width="5.375" style="0" customWidth="1"/>
    <col min="3" max="4" width="10.125" style="0" customWidth="1"/>
    <col min="5" max="5" width="43.625" style="0" customWidth="1"/>
    <col min="6" max="6" width="15.125" style="0" customWidth="1"/>
  </cols>
  <sheetData>
    <row r="1" spans="1:6" ht="18">
      <c r="A1" s="540" t="s">
        <v>72</v>
      </c>
      <c r="B1" s="540"/>
      <c r="C1" s="540"/>
      <c r="D1" s="540"/>
      <c r="E1" s="540"/>
      <c r="F1" s="54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47</v>
      </c>
    </row>
    <row r="4" spans="1:6" s="1" customFormat="1" ht="19.5" customHeight="1">
      <c r="A4" s="24" t="s">
        <v>71</v>
      </c>
      <c r="B4" s="24" t="s">
        <v>2</v>
      </c>
      <c r="C4" s="24" t="s">
        <v>3</v>
      </c>
      <c r="D4" s="24" t="s">
        <v>4</v>
      </c>
      <c r="E4" s="24" t="s">
        <v>52</v>
      </c>
      <c r="F4" s="24" t="s">
        <v>8</v>
      </c>
    </row>
    <row r="5" spans="1:6" ht="7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6" ht="21" customHeight="1">
      <c r="A6" s="488">
        <v>1</v>
      </c>
      <c r="B6" s="499">
        <v>750</v>
      </c>
      <c r="C6" s="499">
        <v>75095</v>
      </c>
      <c r="D6" s="500">
        <v>4210</v>
      </c>
      <c r="E6" s="498" t="s">
        <v>624</v>
      </c>
      <c r="F6" s="480">
        <v>1600</v>
      </c>
    </row>
    <row r="7" spans="1:6" ht="21" customHeight="1">
      <c r="A7" s="488">
        <v>2</v>
      </c>
      <c r="B7" s="499">
        <v>750</v>
      </c>
      <c r="C7" s="499">
        <v>75095</v>
      </c>
      <c r="D7" s="500">
        <v>4210</v>
      </c>
      <c r="E7" s="498" t="s">
        <v>625</v>
      </c>
      <c r="F7" s="480">
        <v>1000</v>
      </c>
    </row>
    <row r="8" spans="1:6" ht="21" customHeight="1">
      <c r="A8" s="488">
        <v>3</v>
      </c>
      <c r="B8" s="499">
        <v>750</v>
      </c>
      <c r="C8" s="499">
        <v>75095</v>
      </c>
      <c r="D8" s="500">
        <v>4210</v>
      </c>
      <c r="E8" s="498" t="s">
        <v>626</v>
      </c>
      <c r="F8" s="480">
        <v>1200</v>
      </c>
    </row>
    <row r="9" spans="1:6" ht="21" customHeight="1">
      <c r="A9" s="488">
        <v>4</v>
      </c>
      <c r="B9" s="499">
        <v>750</v>
      </c>
      <c r="C9" s="499">
        <v>75095</v>
      </c>
      <c r="D9" s="500">
        <v>4210</v>
      </c>
      <c r="E9" s="498" t="s">
        <v>627</v>
      </c>
      <c r="F9" s="480">
        <v>1400</v>
      </c>
    </row>
    <row r="10" spans="1:6" ht="21" customHeight="1">
      <c r="A10" s="488">
        <v>5</v>
      </c>
      <c r="B10" s="499">
        <v>750</v>
      </c>
      <c r="C10" s="499">
        <v>75095</v>
      </c>
      <c r="D10" s="500">
        <v>4210</v>
      </c>
      <c r="E10" s="498" t="s">
        <v>623</v>
      </c>
      <c r="F10" s="480">
        <v>800</v>
      </c>
    </row>
    <row r="11" spans="1:6" ht="21" customHeight="1">
      <c r="A11" s="488">
        <v>6</v>
      </c>
      <c r="B11" s="499">
        <v>750</v>
      </c>
      <c r="C11" s="499">
        <v>75095</v>
      </c>
      <c r="D11" s="500">
        <v>4210</v>
      </c>
      <c r="E11" s="498" t="s">
        <v>628</v>
      </c>
      <c r="F11" s="480">
        <v>1000</v>
      </c>
    </row>
    <row r="12" spans="1:6" ht="21" customHeight="1">
      <c r="A12" s="488">
        <v>7</v>
      </c>
      <c r="B12" s="499">
        <v>750</v>
      </c>
      <c r="C12" s="499">
        <v>75095</v>
      </c>
      <c r="D12" s="500">
        <v>4210</v>
      </c>
      <c r="E12" s="498" t="s">
        <v>629</v>
      </c>
      <c r="F12" s="480">
        <v>1400</v>
      </c>
    </row>
    <row r="13" spans="1:6" ht="21" customHeight="1">
      <c r="A13" s="488">
        <v>8</v>
      </c>
      <c r="B13" s="499">
        <v>750</v>
      </c>
      <c r="C13" s="499">
        <v>75095</v>
      </c>
      <c r="D13" s="500">
        <v>4210</v>
      </c>
      <c r="E13" s="498" t="s">
        <v>630</v>
      </c>
      <c r="F13" s="480">
        <v>1000</v>
      </c>
    </row>
    <row r="14" spans="1:6" ht="21" customHeight="1">
      <c r="A14" s="488">
        <v>9</v>
      </c>
      <c r="B14" s="499">
        <v>750</v>
      </c>
      <c r="C14" s="499">
        <v>75095</v>
      </c>
      <c r="D14" s="500">
        <v>4210</v>
      </c>
      <c r="E14" s="498" t="s">
        <v>631</v>
      </c>
      <c r="F14" s="480">
        <v>800</v>
      </c>
    </row>
    <row r="15" spans="1:6" ht="21" customHeight="1">
      <c r="A15" s="488">
        <v>10</v>
      </c>
      <c r="B15" s="499">
        <v>750</v>
      </c>
      <c r="C15" s="499">
        <v>75095</v>
      </c>
      <c r="D15" s="500">
        <v>4210</v>
      </c>
      <c r="E15" s="498" t="s">
        <v>632</v>
      </c>
      <c r="F15" s="480">
        <v>600</v>
      </c>
    </row>
    <row r="16" spans="1:6" ht="21" customHeight="1">
      <c r="A16" s="488">
        <v>11</v>
      </c>
      <c r="B16" s="499">
        <v>750</v>
      </c>
      <c r="C16" s="499">
        <v>75095</v>
      </c>
      <c r="D16" s="500">
        <v>4210</v>
      </c>
      <c r="E16" s="498" t="s">
        <v>633</v>
      </c>
      <c r="F16" s="480">
        <v>800</v>
      </c>
    </row>
    <row r="17" spans="1:6" ht="21" customHeight="1">
      <c r="A17" s="488">
        <v>12</v>
      </c>
      <c r="B17" s="499">
        <v>750</v>
      </c>
      <c r="C17" s="499">
        <v>75095</v>
      </c>
      <c r="D17" s="500">
        <v>4210</v>
      </c>
      <c r="E17" s="498" t="s">
        <v>634</v>
      </c>
      <c r="F17" s="480">
        <v>800</v>
      </c>
    </row>
    <row r="18" spans="1:6" ht="21" customHeight="1">
      <c r="A18" s="488">
        <v>13</v>
      </c>
      <c r="B18" s="499">
        <v>750</v>
      </c>
      <c r="C18" s="499">
        <v>75095</v>
      </c>
      <c r="D18" s="500">
        <v>4210</v>
      </c>
      <c r="E18" s="498" t="s">
        <v>635</v>
      </c>
      <c r="F18" s="480">
        <v>600</v>
      </c>
    </row>
    <row r="19" spans="1:6" ht="21" customHeight="1">
      <c r="A19" s="488">
        <v>14</v>
      </c>
      <c r="B19" s="499">
        <v>750</v>
      </c>
      <c r="C19" s="499">
        <v>75095</v>
      </c>
      <c r="D19" s="500">
        <v>4210</v>
      </c>
      <c r="E19" s="498" t="s">
        <v>636</v>
      </c>
      <c r="F19" s="480">
        <v>1000</v>
      </c>
    </row>
    <row r="20" spans="1:6" ht="19.5" customHeight="1">
      <c r="A20" s="589" t="s">
        <v>131</v>
      </c>
      <c r="B20" s="590"/>
      <c r="C20" s="590"/>
      <c r="D20" s="590"/>
      <c r="E20" s="608"/>
      <c r="F20" s="476">
        <f>SUM(F6:F19)</f>
        <v>14000</v>
      </c>
    </row>
    <row r="23" ht="12.75">
      <c r="A23" s="77"/>
    </row>
  </sheetData>
  <mergeCells count="2">
    <mergeCell ref="A1:F1"/>
    <mergeCell ref="A20:E20"/>
  </mergeCells>
  <printOptions horizontalCentered="1"/>
  <pageMargins left="0.7874015748031497" right="0.5905511811023623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
nr IV/20/2006 z dnia 29.12.2006r.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C10">
      <selection activeCell="G3" sqref="G3"/>
    </sheetView>
  </sheetViews>
  <sheetFormatPr defaultColWidth="9.00390625" defaultRowHeight="12.75"/>
  <cols>
    <col min="1" max="1" width="4.75390625" style="0" bestFit="1" customWidth="1"/>
    <col min="2" max="2" width="33.875" style="0" customWidth="1"/>
    <col min="3" max="3" width="15.625" style="0" bestFit="1" customWidth="1"/>
    <col min="4" max="4" width="13.625" style="0" customWidth="1"/>
    <col min="5" max="5" width="12.75390625" style="0" customWidth="1"/>
    <col min="6" max="6" width="13.00390625" style="0" customWidth="1"/>
    <col min="7" max="7" width="12.875" style="0" customWidth="1"/>
    <col min="8" max="8" width="12.125" style="0" customWidth="1"/>
    <col min="9" max="9" width="12.25390625" style="0" customWidth="1"/>
  </cols>
  <sheetData>
    <row r="1" spans="1:9" ht="18">
      <c r="A1" s="540" t="s">
        <v>191</v>
      </c>
      <c r="B1" s="540"/>
      <c r="C1" s="540"/>
      <c r="D1" s="540"/>
      <c r="E1" s="540"/>
      <c r="F1" s="540"/>
      <c r="G1" s="531"/>
      <c r="H1" s="531"/>
      <c r="I1" s="531"/>
    </row>
    <row r="2" spans="1:6" ht="18">
      <c r="A2" s="8"/>
      <c r="B2" s="8"/>
      <c r="C2" s="8"/>
      <c r="D2" s="8"/>
      <c r="E2" s="8"/>
      <c r="F2" s="8"/>
    </row>
    <row r="3" spans="2:9" ht="13.5" thickBot="1">
      <c r="B3" s="2"/>
      <c r="C3" s="2"/>
      <c r="D3" s="2"/>
      <c r="E3" s="2"/>
      <c r="I3" s="11" t="s">
        <v>47</v>
      </c>
    </row>
    <row r="4" spans="1:9" ht="15.75" customHeight="1" thickBot="1">
      <c r="A4" s="82"/>
      <c r="B4" s="51"/>
      <c r="C4" s="51" t="s">
        <v>146</v>
      </c>
      <c r="D4" s="584" t="s">
        <v>175</v>
      </c>
      <c r="E4" s="609"/>
      <c r="F4" s="609"/>
      <c r="G4" s="610"/>
      <c r="H4" s="610"/>
      <c r="I4" s="611"/>
    </row>
    <row r="5" spans="1:9" ht="15.75" customHeight="1">
      <c r="A5" s="83"/>
      <c r="B5" s="52" t="s">
        <v>176</v>
      </c>
      <c r="C5" s="52" t="s">
        <v>177</v>
      </c>
      <c r="D5" s="83"/>
      <c r="E5" s="83"/>
      <c r="F5" s="83"/>
      <c r="G5" s="83"/>
      <c r="H5" s="83"/>
      <c r="I5" s="83"/>
    </row>
    <row r="6" spans="1:9" ht="15.75" customHeight="1">
      <c r="A6" s="52" t="s">
        <v>144</v>
      </c>
      <c r="B6" s="52" t="s">
        <v>178</v>
      </c>
      <c r="C6" s="52" t="s">
        <v>179</v>
      </c>
      <c r="D6" s="52">
        <v>2007</v>
      </c>
      <c r="E6" s="52">
        <v>2008</v>
      </c>
      <c r="F6" s="52">
        <v>2009</v>
      </c>
      <c r="G6" s="52">
        <v>2010</v>
      </c>
      <c r="H6" s="52">
        <v>2011</v>
      </c>
      <c r="I6" s="52">
        <v>2012</v>
      </c>
    </row>
    <row r="7" spans="1:9" ht="15.75" customHeight="1">
      <c r="A7" s="83"/>
      <c r="B7" s="84"/>
      <c r="C7" s="52" t="s">
        <v>222</v>
      </c>
      <c r="D7" s="83"/>
      <c r="E7" s="83"/>
      <c r="F7" s="83"/>
      <c r="G7" s="83"/>
      <c r="H7" s="83"/>
      <c r="I7" s="83"/>
    </row>
    <row r="8" spans="1:9" ht="15.75" customHeight="1" thickBot="1">
      <c r="A8" s="83"/>
      <c r="B8" s="85"/>
      <c r="C8" s="52"/>
      <c r="D8" s="86"/>
      <c r="E8" s="86"/>
      <c r="F8" s="86"/>
      <c r="G8" s="86"/>
      <c r="H8" s="86"/>
      <c r="I8" s="86"/>
    </row>
    <row r="9" spans="1:9" ht="7.5" customHeight="1" thickBot="1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6</v>
      </c>
      <c r="H9" s="56">
        <v>6</v>
      </c>
      <c r="I9" s="56">
        <v>6</v>
      </c>
    </row>
    <row r="10" spans="1:9" ht="19.5" customHeight="1">
      <c r="A10" s="87" t="s">
        <v>13</v>
      </c>
      <c r="B10" s="88" t="s">
        <v>180</v>
      </c>
      <c r="C10" s="501"/>
      <c r="D10" s="501"/>
      <c r="E10" s="501"/>
      <c r="F10" s="501"/>
      <c r="G10" s="501"/>
      <c r="H10" s="501"/>
      <c r="I10" s="501"/>
    </row>
    <row r="11" spans="1:9" ht="19.5" customHeight="1">
      <c r="A11" s="90" t="s">
        <v>14</v>
      </c>
      <c r="B11" s="91" t="s">
        <v>21</v>
      </c>
      <c r="C11" s="502">
        <v>1741816</v>
      </c>
      <c r="D11" s="502">
        <f>SUM(C11-129000+700000+918129)</f>
        <v>3230945</v>
      </c>
      <c r="E11" s="502">
        <f>SUM(D11-457000)</f>
        <v>2773945</v>
      </c>
      <c r="F11" s="502">
        <f>SUM(E11-730000)</f>
        <v>2043945</v>
      </c>
      <c r="G11" s="502">
        <f>SUM(F11-693013)</f>
        <v>1350932</v>
      </c>
      <c r="H11" s="502">
        <f>SUM(G11-672803)</f>
        <v>678129</v>
      </c>
      <c r="I11" s="502">
        <f>SUM(H11-678129)</f>
        <v>0</v>
      </c>
    </row>
    <row r="12" spans="1:9" ht="19.5" customHeight="1">
      <c r="A12" s="90" t="s">
        <v>15</v>
      </c>
      <c r="B12" s="91" t="s">
        <v>22</v>
      </c>
      <c r="C12" s="502">
        <v>1529157</v>
      </c>
      <c r="D12" s="502">
        <f>SUM(C12-732000-492157+367108)</f>
        <v>672108</v>
      </c>
      <c r="E12" s="502">
        <f>SUM(D12-305000-367108)</f>
        <v>0</v>
      </c>
      <c r="F12" s="502"/>
      <c r="G12" s="502"/>
      <c r="H12" s="502"/>
      <c r="I12" s="502"/>
    </row>
    <row r="13" spans="1:9" ht="19.5" customHeight="1">
      <c r="A13" s="90" t="s">
        <v>1</v>
      </c>
      <c r="B13" s="91" t="s">
        <v>181</v>
      </c>
      <c r="C13" s="502"/>
      <c r="D13" s="502"/>
      <c r="E13" s="502"/>
      <c r="F13" s="502"/>
      <c r="G13" s="502"/>
      <c r="H13" s="502"/>
      <c r="I13" s="502"/>
    </row>
    <row r="14" spans="1:9" ht="19.5" customHeight="1">
      <c r="A14" s="87" t="s">
        <v>20</v>
      </c>
      <c r="B14" s="91" t="s">
        <v>182</v>
      </c>
      <c r="C14" s="502"/>
      <c r="D14" s="502"/>
      <c r="E14" s="502"/>
      <c r="F14" s="502"/>
      <c r="G14" s="502"/>
      <c r="H14" s="502"/>
      <c r="I14" s="502"/>
    </row>
    <row r="15" spans="1:9" ht="19.5" customHeight="1">
      <c r="A15" s="87"/>
      <c r="B15" s="91" t="s">
        <v>183</v>
      </c>
      <c r="C15" s="502"/>
      <c r="D15" s="502"/>
      <c r="E15" s="502"/>
      <c r="F15" s="502"/>
      <c r="G15" s="502"/>
      <c r="H15" s="502"/>
      <c r="I15" s="502"/>
    </row>
    <row r="16" spans="1:9" ht="19.5" customHeight="1">
      <c r="A16" s="87"/>
      <c r="B16" s="91" t="s">
        <v>184</v>
      </c>
      <c r="C16" s="502"/>
      <c r="D16" s="502"/>
      <c r="E16" s="502"/>
      <c r="F16" s="502"/>
      <c r="G16" s="502"/>
      <c r="H16" s="502"/>
      <c r="I16" s="502"/>
    </row>
    <row r="17" spans="1:9" ht="19.5" customHeight="1">
      <c r="A17" s="87"/>
      <c r="B17" s="92" t="s">
        <v>185</v>
      </c>
      <c r="C17" s="502"/>
      <c r="D17" s="502"/>
      <c r="E17" s="502"/>
      <c r="F17" s="502"/>
      <c r="G17" s="502"/>
      <c r="H17" s="502"/>
      <c r="I17" s="502"/>
    </row>
    <row r="18" spans="1:9" ht="19.5" customHeight="1">
      <c r="A18" s="87"/>
      <c r="B18" s="92" t="s">
        <v>186</v>
      </c>
      <c r="C18" s="502"/>
      <c r="D18" s="502"/>
      <c r="E18" s="502"/>
      <c r="F18" s="502"/>
      <c r="G18" s="502"/>
      <c r="H18" s="502"/>
      <c r="I18" s="502"/>
    </row>
    <row r="19" spans="1:9" ht="19.5" customHeight="1">
      <c r="A19" s="87"/>
      <c r="B19" s="92" t="s">
        <v>187</v>
      </c>
      <c r="C19" s="502"/>
      <c r="D19" s="502"/>
      <c r="E19" s="502"/>
      <c r="F19" s="502"/>
      <c r="G19" s="502"/>
      <c r="H19" s="502"/>
      <c r="I19" s="502"/>
    </row>
    <row r="20" spans="1:9" ht="19.5" customHeight="1">
      <c r="A20" s="93"/>
      <c r="B20" s="92" t="s">
        <v>188</v>
      </c>
      <c r="C20" s="502"/>
      <c r="D20" s="502"/>
      <c r="E20" s="502"/>
      <c r="F20" s="502"/>
      <c r="G20" s="502"/>
      <c r="H20" s="502"/>
      <c r="I20" s="502"/>
    </row>
    <row r="21" spans="1:9" ht="19.5" customHeight="1">
      <c r="A21" s="94" t="s">
        <v>23</v>
      </c>
      <c r="B21" s="95" t="s">
        <v>127</v>
      </c>
      <c r="C21" s="503">
        <v>7347831</v>
      </c>
      <c r="D21" s="503">
        <v>8092765</v>
      </c>
      <c r="E21" s="503">
        <v>8240000</v>
      </c>
      <c r="F21" s="503">
        <v>8404800</v>
      </c>
      <c r="G21" s="503">
        <v>8572896</v>
      </c>
      <c r="H21" s="503">
        <v>8744354</v>
      </c>
      <c r="I21" s="503">
        <v>8919241</v>
      </c>
    </row>
    <row r="22" spans="1:9" ht="32.25" customHeight="1">
      <c r="A22" s="90" t="s">
        <v>26</v>
      </c>
      <c r="B22" s="103" t="s">
        <v>189</v>
      </c>
      <c r="C22" s="502">
        <f aca="true" t="shared" si="0" ref="C22:I22">SUM(C11:C12)</f>
        <v>3270973</v>
      </c>
      <c r="D22" s="502">
        <f t="shared" si="0"/>
        <v>3903053</v>
      </c>
      <c r="E22" s="502">
        <f t="shared" si="0"/>
        <v>2773945</v>
      </c>
      <c r="F22" s="502">
        <f t="shared" si="0"/>
        <v>2043945</v>
      </c>
      <c r="G22" s="502">
        <f t="shared" si="0"/>
        <v>1350932</v>
      </c>
      <c r="H22" s="502">
        <f t="shared" si="0"/>
        <v>678129</v>
      </c>
      <c r="I22" s="502">
        <f t="shared" si="0"/>
        <v>0</v>
      </c>
    </row>
    <row r="23" spans="1:9" ht="19.5" customHeight="1" thickBot="1">
      <c r="A23" s="96" t="s">
        <v>33</v>
      </c>
      <c r="B23" s="97" t="s">
        <v>190</v>
      </c>
      <c r="C23" s="504">
        <f aca="true" t="shared" si="1" ref="C23:I23">SUM(C22/C21)</f>
        <v>0.4451617082646566</v>
      </c>
      <c r="D23" s="504">
        <f t="shared" si="1"/>
        <v>0.4822891805211198</v>
      </c>
      <c r="E23" s="504">
        <f t="shared" si="1"/>
        <v>0.33664381067961163</v>
      </c>
      <c r="F23" s="504">
        <f t="shared" si="1"/>
        <v>0.24318782124500285</v>
      </c>
      <c r="G23" s="504">
        <f t="shared" si="1"/>
        <v>0.15758175533681967</v>
      </c>
      <c r="H23" s="504">
        <f t="shared" si="1"/>
        <v>0.07755049715507858</v>
      </c>
      <c r="I23" s="504">
        <f t="shared" si="1"/>
        <v>0</v>
      </c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</sheetData>
  <mergeCells count="2">
    <mergeCell ref="D4:I4"/>
    <mergeCell ref="A1:I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&amp;R&amp;9Załącznik nr &amp;A
do uchwały Rady Gminy
nr IV/20/2006 z dnia 29.12.2006r.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C15">
      <selection activeCell="D33" sqref="D33"/>
    </sheetView>
  </sheetViews>
  <sheetFormatPr defaultColWidth="9.00390625" defaultRowHeight="12.75"/>
  <cols>
    <col min="1" max="1" width="6.875" style="2" customWidth="1"/>
    <col min="2" max="2" width="54.625" style="2" customWidth="1"/>
    <col min="3" max="3" width="16.75390625" style="2" customWidth="1"/>
    <col min="4" max="4" width="16.25390625" style="2" bestFit="1" customWidth="1"/>
    <col min="5" max="7" width="12.75390625" style="2" customWidth="1"/>
    <col min="8" max="8" width="13.00390625" style="2" customWidth="1"/>
    <col min="9" max="9" width="14.25390625" style="2" customWidth="1"/>
    <col min="10" max="16384" width="9.125" style="2" customWidth="1"/>
  </cols>
  <sheetData>
    <row r="1" spans="1:9" ht="18">
      <c r="A1" s="516" t="s">
        <v>192</v>
      </c>
      <c r="B1" s="516"/>
      <c r="C1" s="516"/>
      <c r="D1" s="516"/>
      <c r="E1" s="516"/>
      <c r="F1" s="516"/>
      <c r="G1" s="516"/>
      <c r="H1" s="614"/>
      <c r="I1" s="614"/>
    </row>
    <row r="2" spans="7:9" ht="13.5" thickBot="1">
      <c r="G2" s="11"/>
      <c r="I2" s="11" t="s">
        <v>47</v>
      </c>
    </row>
    <row r="3" spans="1:9" ht="24.75" customHeight="1" thickBot="1">
      <c r="A3" s="617" t="s">
        <v>144</v>
      </c>
      <c r="B3" s="617" t="s">
        <v>0</v>
      </c>
      <c r="C3" s="615" t="s">
        <v>193</v>
      </c>
      <c r="D3" s="617" t="s">
        <v>68</v>
      </c>
      <c r="E3" s="584" t="s">
        <v>194</v>
      </c>
      <c r="F3" s="609"/>
      <c r="G3" s="609"/>
      <c r="H3" s="612"/>
      <c r="I3" s="613"/>
    </row>
    <row r="4" spans="1:9" ht="24.75" customHeight="1" thickBot="1">
      <c r="A4" s="618"/>
      <c r="B4" s="618"/>
      <c r="C4" s="616"/>
      <c r="D4" s="618"/>
      <c r="E4" s="98">
        <v>2008</v>
      </c>
      <c r="F4" s="98">
        <v>2009</v>
      </c>
      <c r="G4" s="98">
        <v>2010</v>
      </c>
      <c r="H4" s="98">
        <v>2011</v>
      </c>
      <c r="I4" s="98">
        <v>2012</v>
      </c>
    </row>
    <row r="5" spans="1:9" ht="7.5" customHeight="1" thickBo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7</v>
      </c>
      <c r="I5" s="56">
        <v>7</v>
      </c>
    </row>
    <row r="6" spans="1:9" ht="15.75" customHeight="1">
      <c r="A6" s="509" t="s">
        <v>11</v>
      </c>
      <c r="B6" s="100" t="s">
        <v>195</v>
      </c>
      <c r="C6" s="89">
        <f aca="true" t="shared" si="0" ref="C6:I6">SUM(C7+C11+C12)</f>
        <v>7347831</v>
      </c>
      <c r="D6" s="89">
        <f t="shared" si="0"/>
        <v>8092765</v>
      </c>
      <c r="E6" s="89">
        <f t="shared" si="0"/>
        <v>8240000</v>
      </c>
      <c r="F6" s="89">
        <f t="shared" si="0"/>
        <v>8404800</v>
      </c>
      <c r="G6" s="89">
        <f t="shared" si="0"/>
        <v>8572896</v>
      </c>
      <c r="H6" s="89">
        <f t="shared" si="0"/>
        <v>8744354</v>
      </c>
      <c r="I6" s="89">
        <f t="shared" si="0"/>
        <v>8919241</v>
      </c>
    </row>
    <row r="7" spans="1:9" ht="15.75" customHeight="1">
      <c r="A7" s="99" t="s">
        <v>196</v>
      </c>
      <c r="B7" s="91" t="s">
        <v>197</v>
      </c>
      <c r="C7" s="91">
        <v>2666240</v>
      </c>
      <c r="D7" s="91">
        <v>2516604</v>
      </c>
      <c r="E7" s="91">
        <v>2590000</v>
      </c>
      <c r="F7" s="91">
        <v>2641800</v>
      </c>
      <c r="G7" s="91">
        <v>2694636</v>
      </c>
      <c r="H7" s="91">
        <v>2748528</v>
      </c>
      <c r="I7" s="91">
        <v>2803499</v>
      </c>
    </row>
    <row r="8" spans="1:9" ht="15.75" customHeight="1">
      <c r="A8" s="99" t="s">
        <v>13</v>
      </c>
      <c r="B8" s="91" t="s">
        <v>198</v>
      </c>
      <c r="C8" s="91">
        <v>69000</v>
      </c>
      <c r="D8" s="91">
        <v>67000</v>
      </c>
      <c r="E8" s="91">
        <v>68000</v>
      </c>
      <c r="F8" s="91">
        <v>69300</v>
      </c>
      <c r="G8" s="91">
        <v>70686</v>
      </c>
      <c r="H8" s="91">
        <v>72100</v>
      </c>
      <c r="I8" s="91">
        <v>73540</v>
      </c>
    </row>
    <row r="9" spans="1:9" ht="15.75" customHeight="1">
      <c r="A9" s="99" t="s">
        <v>14</v>
      </c>
      <c r="B9" s="91" t="s">
        <v>199</v>
      </c>
      <c r="C9" s="91">
        <v>358840</v>
      </c>
      <c r="D9" s="91">
        <v>234200</v>
      </c>
      <c r="E9" s="91">
        <v>238900</v>
      </c>
      <c r="F9" s="91">
        <v>243700</v>
      </c>
      <c r="G9" s="91">
        <v>248570</v>
      </c>
      <c r="H9" s="91">
        <v>253540</v>
      </c>
      <c r="I9" s="91">
        <v>258610</v>
      </c>
    </row>
    <row r="10" spans="1:9" ht="15.75" customHeight="1">
      <c r="A10" s="99" t="s">
        <v>15</v>
      </c>
      <c r="B10" s="89" t="s">
        <v>200</v>
      </c>
      <c r="C10" s="89">
        <v>652253</v>
      </c>
      <c r="D10" s="89">
        <v>609854</v>
      </c>
      <c r="E10" s="89">
        <v>622050</v>
      </c>
      <c r="F10" s="89">
        <v>634500</v>
      </c>
      <c r="G10" s="89">
        <v>647200</v>
      </c>
      <c r="H10" s="89">
        <v>660000</v>
      </c>
      <c r="I10" s="89">
        <v>673200</v>
      </c>
    </row>
    <row r="11" spans="1:9" ht="15.75" customHeight="1">
      <c r="A11" s="99" t="s">
        <v>201</v>
      </c>
      <c r="B11" s="101" t="s">
        <v>202</v>
      </c>
      <c r="C11" s="91">
        <v>2702982</v>
      </c>
      <c r="D11" s="91">
        <v>2866010</v>
      </c>
      <c r="E11" s="91">
        <v>2950000</v>
      </c>
      <c r="F11" s="91">
        <v>3009000</v>
      </c>
      <c r="G11" s="91">
        <v>3069180</v>
      </c>
      <c r="H11" s="91">
        <v>3130564</v>
      </c>
      <c r="I11" s="91">
        <v>3193175</v>
      </c>
    </row>
    <row r="12" spans="1:9" ht="15.75" customHeight="1">
      <c r="A12" s="99" t="s">
        <v>203</v>
      </c>
      <c r="B12" s="91" t="s">
        <v>204</v>
      </c>
      <c r="C12" s="91">
        <v>1978609</v>
      </c>
      <c r="D12" s="91">
        <v>2710151</v>
      </c>
      <c r="E12" s="91">
        <v>2700000</v>
      </c>
      <c r="F12" s="91">
        <v>2754000</v>
      </c>
      <c r="G12" s="91">
        <v>2809080</v>
      </c>
      <c r="H12" s="91">
        <v>2865262</v>
      </c>
      <c r="I12" s="91">
        <v>2922567</v>
      </c>
    </row>
    <row r="13" spans="1:9" ht="15.75" customHeight="1">
      <c r="A13" s="99" t="s">
        <v>17</v>
      </c>
      <c r="B13" s="102" t="s">
        <v>205</v>
      </c>
      <c r="C13" s="91">
        <v>8322312</v>
      </c>
      <c r="D13" s="91">
        <v>8724845</v>
      </c>
      <c r="E13" s="91">
        <v>7110892</v>
      </c>
      <c r="F13" s="91">
        <v>7674800</v>
      </c>
      <c r="G13" s="91">
        <v>7879883</v>
      </c>
      <c r="H13" s="91">
        <v>8071551</v>
      </c>
      <c r="I13" s="91">
        <v>8241112</v>
      </c>
    </row>
    <row r="14" spans="1:9" ht="15.75" customHeight="1">
      <c r="A14" s="99" t="s">
        <v>18</v>
      </c>
      <c r="B14" s="102" t="s">
        <v>206</v>
      </c>
      <c r="C14" s="91">
        <f>SUM(C15+C19+C23+C24)</f>
        <v>914770</v>
      </c>
      <c r="D14" s="91">
        <f>SUM(D15+D19+D23+D24)</f>
        <v>1487157</v>
      </c>
      <c r="E14" s="91"/>
      <c r="F14" s="91"/>
      <c r="G14" s="91"/>
      <c r="H14" s="91"/>
      <c r="I14" s="91"/>
    </row>
    <row r="15" spans="1:9" ht="15.75" customHeight="1">
      <c r="A15" s="99" t="s">
        <v>196</v>
      </c>
      <c r="B15" s="103" t="s">
        <v>207</v>
      </c>
      <c r="C15" s="91">
        <f aca="true" t="shared" si="1" ref="C15:I15">SUM(C16:C18)</f>
        <v>914770</v>
      </c>
      <c r="D15" s="91">
        <f t="shared" si="1"/>
        <v>1487157</v>
      </c>
      <c r="E15" s="91">
        <f t="shared" si="1"/>
        <v>614000</v>
      </c>
      <c r="F15" s="91">
        <f t="shared" si="1"/>
        <v>560000</v>
      </c>
      <c r="G15" s="91">
        <f t="shared" si="1"/>
        <v>505013</v>
      </c>
      <c r="H15" s="91">
        <f t="shared" si="1"/>
        <v>407803</v>
      </c>
      <c r="I15" s="91">
        <f t="shared" si="1"/>
        <v>0</v>
      </c>
    </row>
    <row r="16" spans="1:9" ht="15.75" customHeight="1">
      <c r="A16" s="99" t="s">
        <v>13</v>
      </c>
      <c r="B16" s="91" t="s">
        <v>208</v>
      </c>
      <c r="C16" s="91">
        <v>792000</v>
      </c>
      <c r="D16" s="91">
        <v>861000</v>
      </c>
      <c r="E16" s="91">
        <v>542000</v>
      </c>
      <c r="F16" s="91">
        <v>510000</v>
      </c>
      <c r="G16" s="91">
        <v>473013</v>
      </c>
      <c r="H16" s="91">
        <v>392803</v>
      </c>
      <c r="I16" s="91">
        <v>0</v>
      </c>
    </row>
    <row r="17" spans="1:9" ht="38.25">
      <c r="A17" s="99" t="s">
        <v>14</v>
      </c>
      <c r="B17" s="103" t="s">
        <v>209</v>
      </c>
      <c r="C17" s="91">
        <v>0</v>
      </c>
      <c r="D17" s="91">
        <v>492157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</row>
    <row r="18" spans="1:9" ht="15.75" customHeight="1">
      <c r="A18" s="99" t="s">
        <v>15</v>
      </c>
      <c r="B18" s="91" t="s">
        <v>210</v>
      </c>
      <c r="C18" s="91">
        <v>122770</v>
      </c>
      <c r="D18" s="91">
        <v>134000</v>
      </c>
      <c r="E18" s="505">
        <v>72000</v>
      </c>
      <c r="F18" s="505">
        <v>50000</v>
      </c>
      <c r="G18" s="505">
        <v>32000</v>
      </c>
      <c r="H18" s="505">
        <v>15000</v>
      </c>
      <c r="I18" s="91">
        <v>0</v>
      </c>
    </row>
    <row r="19" spans="1:9" ht="15.75" customHeight="1">
      <c r="A19" s="99" t="s">
        <v>201</v>
      </c>
      <c r="B19" s="103" t="s">
        <v>211</v>
      </c>
      <c r="C19" s="91">
        <f aca="true" t="shared" si="2" ref="C19:I19">SUM(C20:C22)</f>
        <v>0</v>
      </c>
      <c r="D19" s="91">
        <f t="shared" si="2"/>
        <v>0</v>
      </c>
      <c r="E19" s="91">
        <f t="shared" si="2"/>
        <v>637108</v>
      </c>
      <c r="F19" s="91">
        <f t="shared" si="2"/>
        <v>265000</v>
      </c>
      <c r="G19" s="91">
        <f t="shared" si="2"/>
        <v>261000</v>
      </c>
      <c r="H19" s="91">
        <f t="shared" si="2"/>
        <v>318000</v>
      </c>
      <c r="I19" s="91">
        <f t="shared" si="2"/>
        <v>698129</v>
      </c>
    </row>
    <row r="20" spans="1:9" ht="15.75" customHeight="1">
      <c r="A20" s="99" t="s">
        <v>13</v>
      </c>
      <c r="B20" s="91" t="s">
        <v>208</v>
      </c>
      <c r="C20" s="91">
        <v>0</v>
      </c>
      <c r="D20" s="91">
        <v>0</v>
      </c>
      <c r="E20" s="91">
        <v>220000</v>
      </c>
      <c r="F20" s="91">
        <v>220000</v>
      </c>
      <c r="G20" s="91">
        <v>220000</v>
      </c>
      <c r="H20" s="91">
        <v>280000</v>
      </c>
      <c r="I20" s="91">
        <v>678129</v>
      </c>
    </row>
    <row r="21" spans="1:9" ht="38.25">
      <c r="A21" s="99" t="s">
        <v>14</v>
      </c>
      <c r="B21" s="103" t="s">
        <v>209</v>
      </c>
      <c r="C21" s="91">
        <v>0</v>
      </c>
      <c r="D21" s="91">
        <v>0</v>
      </c>
      <c r="E21" s="91">
        <v>367108</v>
      </c>
      <c r="F21" s="91">
        <v>0</v>
      </c>
      <c r="G21" s="91">
        <v>0</v>
      </c>
      <c r="H21" s="91">
        <v>0</v>
      </c>
      <c r="I21" s="91">
        <v>0</v>
      </c>
    </row>
    <row r="22" spans="1:9" ht="16.5" customHeight="1">
      <c r="A22" s="99" t="s">
        <v>15</v>
      </c>
      <c r="B22" s="91" t="s">
        <v>210</v>
      </c>
      <c r="C22" s="91">
        <v>0</v>
      </c>
      <c r="D22" s="91">
        <v>0</v>
      </c>
      <c r="E22" s="91">
        <v>50000</v>
      </c>
      <c r="F22" s="91">
        <v>45000</v>
      </c>
      <c r="G22" s="91">
        <v>41000</v>
      </c>
      <c r="H22" s="91">
        <v>38000</v>
      </c>
      <c r="I22" s="91">
        <v>20000</v>
      </c>
    </row>
    <row r="23" spans="1:9" ht="16.5" customHeight="1">
      <c r="A23" s="99" t="s">
        <v>203</v>
      </c>
      <c r="B23" s="91" t="s">
        <v>212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</row>
    <row r="24" spans="1:9" ht="16.5" customHeight="1">
      <c r="A24" s="99" t="s">
        <v>213</v>
      </c>
      <c r="B24" s="91" t="s">
        <v>25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</row>
    <row r="25" spans="1:9" ht="16.5" customHeight="1">
      <c r="A25" s="99" t="s">
        <v>43</v>
      </c>
      <c r="B25" s="102" t="s">
        <v>214</v>
      </c>
      <c r="C25" s="91">
        <f aca="true" t="shared" si="3" ref="C25:I25">SUM(C6-C13)</f>
        <v>-974481</v>
      </c>
      <c r="D25" s="91">
        <f t="shared" si="3"/>
        <v>-632080</v>
      </c>
      <c r="E25" s="91">
        <f t="shared" si="3"/>
        <v>1129108</v>
      </c>
      <c r="F25" s="91">
        <f t="shared" si="3"/>
        <v>730000</v>
      </c>
      <c r="G25" s="91">
        <f t="shared" si="3"/>
        <v>693013</v>
      </c>
      <c r="H25" s="91">
        <f t="shared" si="3"/>
        <v>672803</v>
      </c>
      <c r="I25" s="91">
        <f t="shared" si="3"/>
        <v>678129</v>
      </c>
    </row>
    <row r="26" spans="1:9" ht="16.5" customHeight="1">
      <c r="A26" s="99" t="s">
        <v>215</v>
      </c>
      <c r="B26" s="102" t="s">
        <v>216</v>
      </c>
      <c r="C26" s="91">
        <v>3270973</v>
      </c>
      <c r="D26" s="91">
        <v>3903053</v>
      </c>
      <c r="E26" s="91">
        <f>SUM(D26-E16-E20-E21)</f>
        <v>2773945</v>
      </c>
      <c r="F26" s="91">
        <f>SUM(E26-F16-F20)</f>
        <v>2043945</v>
      </c>
      <c r="G26" s="91">
        <f>SUM(F26-G16-G20)</f>
        <v>1350932</v>
      </c>
      <c r="H26" s="91">
        <f>SUM(G26-H16-H20)</f>
        <v>678129</v>
      </c>
      <c r="I26" s="91">
        <f>SUM(H26-I16-I20)</f>
        <v>0</v>
      </c>
    </row>
    <row r="27" spans="1:9" ht="38.25">
      <c r="A27" s="99" t="s">
        <v>13</v>
      </c>
      <c r="B27" s="103" t="s">
        <v>217</v>
      </c>
      <c r="C27" s="91">
        <v>492157</v>
      </c>
      <c r="D27" s="91">
        <v>367108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20.25" customHeight="1">
      <c r="A28" s="99" t="s">
        <v>218</v>
      </c>
      <c r="B28" s="102" t="s">
        <v>223</v>
      </c>
      <c r="C28" s="506">
        <f aca="true" t="shared" si="4" ref="C28:I28">SUM(C26/C6)</f>
        <v>0.4451617082646566</v>
      </c>
      <c r="D28" s="506">
        <f t="shared" si="4"/>
        <v>0.4822891805211198</v>
      </c>
      <c r="E28" s="506">
        <f t="shared" si="4"/>
        <v>0.33664381067961163</v>
      </c>
      <c r="F28" s="506">
        <f t="shared" si="4"/>
        <v>0.24318782124500285</v>
      </c>
      <c r="G28" s="506">
        <f t="shared" si="4"/>
        <v>0.15758175533681967</v>
      </c>
      <c r="H28" s="506">
        <f t="shared" si="4"/>
        <v>0.07755049715507858</v>
      </c>
      <c r="I28" s="506">
        <f t="shared" si="4"/>
        <v>0</v>
      </c>
    </row>
    <row r="29" spans="1:9" ht="25.5">
      <c r="A29" s="99" t="s">
        <v>219</v>
      </c>
      <c r="B29" s="104" t="s">
        <v>224</v>
      </c>
      <c r="C29" s="435">
        <f aca="true" t="shared" si="5" ref="C29:I29">SUM(C15/C6)</f>
        <v>0.1244952422014061</v>
      </c>
      <c r="D29" s="435">
        <f t="shared" si="5"/>
        <v>0.18376376924326854</v>
      </c>
      <c r="E29" s="435">
        <f t="shared" si="5"/>
        <v>0.07451456310679612</v>
      </c>
      <c r="F29" s="435">
        <f t="shared" si="5"/>
        <v>0.06662859318484675</v>
      </c>
      <c r="G29" s="435">
        <f t="shared" si="5"/>
        <v>0.05890809826691004</v>
      </c>
      <c r="H29" s="435">
        <f t="shared" si="5"/>
        <v>0.04663614945140602</v>
      </c>
      <c r="I29" s="435">
        <f t="shared" si="5"/>
        <v>0</v>
      </c>
    </row>
    <row r="30" spans="1:9" ht="18.75" customHeight="1">
      <c r="A30" s="99" t="s">
        <v>220</v>
      </c>
      <c r="B30" s="104" t="s">
        <v>225</v>
      </c>
      <c r="C30" s="435">
        <f aca="true" t="shared" si="6" ref="C30:I30">SUM((C26-C27)/C6)</f>
        <v>0.37818180630447273</v>
      </c>
      <c r="D30" s="435">
        <f t="shared" si="6"/>
        <v>0.4369266869852269</v>
      </c>
      <c r="E30" s="435">
        <f t="shared" si="6"/>
        <v>0.33664381067961163</v>
      </c>
      <c r="F30" s="435">
        <f t="shared" si="6"/>
        <v>0.24318782124500285</v>
      </c>
      <c r="G30" s="435">
        <f t="shared" si="6"/>
        <v>0.15758175533681967</v>
      </c>
      <c r="H30" s="435">
        <f t="shared" si="6"/>
        <v>0.07755049715507858</v>
      </c>
      <c r="I30" s="435">
        <f t="shared" si="6"/>
        <v>0</v>
      </c>
    </row>
    <row r="31" spans="1:9" ht="26.25" thickBot="1">
      <c r="A31" s="105" t="s">
        <v>221</v>
      </c>
      <c r="B31" s="106" t="s">
        <v>226</v>
      </c>
      <c r="C31" s="436">
        <f>SUM(C15/C6)</f>
        <v>0.1244952422014061</v>
      </c>
      <c r="D31" s="436">
        <f aca="true" t="shared" si="7" ref="D31:I31">SUM((D15-D17)/D6)</f>
        <v>0.12294932572489131</v>
      </c>
      <c r="E31" s="436">
        <f t="shared" si="7"/>
        <v>0.07451456310679612</v>
      </c>
      <c r="F31" s="436">
        <f t="shared" si="7"/>
        <v>0.06662859318484675</v>
      </c>
      <c r="G31" s="436">
        <f t="shared" si="7"/>
        <v>0.05890809826691004</v>
      </c>
      <c r="H31" s="436">
        <f t="shared" si="7"/>
        <v>0.04663614945140602</v>
      </c>
      <c r="I31" s="436">
        <f t="shared" si="7"/>
        <v>0</v>
      </c>
    </row>
  </sheetData>
  <mergeCells count="6">
    <mergeCell ref="E3:I3"/>
    <mergeCell ref="A1:I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&amp;R&amp;9Załącznik nr &amp;A
do uchwały Rady Gminy
nr IV/20/2006 z dnia 29.12.2006r.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5"/>
  <sheetViews>
    <sheetView showGridLines="0" workbookViewId="0" topLeftCell="F1">
      <selection activeCell="L9" sqref="L9"/>
    </sheetView>
  </sheetViews>
  <sheetFormatPr defaultColWidth="9.00390625" defaultRowHeight="12.75"/>
  <cols>
    <col min="1" max="1" width="4.625" style="2" customWidth="1"/>
    <col min="2" max="2" width="6.25390625" style="2" bestFit="1" customWidth="1"/>
    <col min="3" max="3" width="4.375" style="2" bestFit="1" customWidth="1"/>
    <col min="4" max="4" width="38.00390625" style="2" customWidth="1"/>
    <col min="5" max="5" width="10.00390625" style="2" customWidth="1"/>
    <col min="6" max="6" width="10.25390625" style="2" customWidth="1"/>
    <col min="7" max="8" width="9.125" style="2" customWidth="1"/>
    <col min="9" max="9" width="9.875" style="2" customWidth="1"/>
    <col min="10" max="10" width="7.625" style="2" customWidth="1"/>
    <col min="11" max="11" width="8.125" style="2" customWidth="1"/>
    <col min="12" max="12" width="10.25390625" style="2" customWidth="1"/>
    <col min="13" max="13" width="11.00390625" style="2" customWidth="1"/>
  </cols>
  <sheetData>
    <row r="1" spans="1:13" ht="17.25" customHeight="1">
      <c r="A1" s="540" t="s">
        <v>81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8" ht="11.25" customHeight="1">
      <c r="A2" s="4"/>
      <c r="B2" s="4"/>
      <c r="C2" s="4"/>
      <c r="D2" s="4"/>
      <c r="E2" s="4"/>
      <c r="F2" s="4"/>
      <c r="G2" s="4"/>
      <c r="H2" s="4"/>
    </row>
    <row r="3" spans="1:13" ht="11.25" customHeight="1" thickBot="1">
      <c r="A3" s="42"/>
      <c r="B3" s="42"/>
      <c r="C3" s="42"/>
      <c r="D3" s="42"/>
      <c r="E3" s="42"/>
      <c r="F3" s="42"/>
      <c r="G3" s="42"/>
      <c r="I3" s="18"/>
      <c r="J3" s="18"/>
      <c r="K3" s="18"/>
      <c r="L3" s="18"/>
      <c r="M3" s="43" t="s">
        <v>66</v>
      </c>
    </row>
    <row r="4" spans="1:13" s="44" customFormat="1" ht="18.75" customHeight="1">
      <c r="A4" s="544" t="s">
        <v>2</v>
      </c>
      <c r="B4" s="547" t="s">
        <v>46</v>
      </c>
      <c r="C4" s="547" t="s">
        <v>4</v>
      </c>
      <c r="D4" s="547" t="s">
        <v>5</v>
      </c>
      <c r="E4" s="541" t="s">
        <v>379</v>
      </c>
      <c r="F4" s="541" t="s">
        <v>518</v>
      </c>
      <c r="G4" s="548" t="s">
        <v>6</v>
      </c>
      <c r="H4" s="549"/>
      <c r="I4" s="549"/>
      <c r="J4" s="549"/>
      <c r="K4" s="549"/>
      <c r="L4" s="549"/>
      <c r="M4" s="550"/>
    </row>
    <row r="5" spans="1:13" s="44" customFormat="1" ht="20.25" customHeight="1">
      <c r="A5" s="545"/>
      <c r="B5" s="542"/>
      <c r="C5" s="542"/>
      <c r="D5" s="542"/>
      <c r="E5" s="542"/>
      <c r="F5" s="542"/>
      <c r="G5" s="554" t="s">
        <v>42</v>
      </c>
      <c r="H5" s="551" t="s">
        <v>93</v>
      </c>
      <c r="I5" s="552"/>
      <c r="J5" s="552"/>
      <c r="K5" s="552"/>
      <c r="L5" s="553"/>
      <c r="M5" s="556" t="s">
        <v>45</v>
      </c>
    </row>
    <row r="6" spans="1:13" s="44" customFormat="1" ht="64.5" thickBot="1">
      <c r="A6" s="546"/>
      <c r="B6" s="543"/>
      <c r="C6" s="543"/>
      <c r="D6" s="543"/>
      <c r="E6" s="543"/>
      <c r="F6" s="543"/>
      <c r="G6" s="555"/>
      <c r="H6" s="235" t="s">
        <v>118</v>
      </c>
      <c r="I6" s="235" t="s">
        <v>119</v>
      </c>
      <c r="J6" s="235" t="s">
        <v>116</v>
      </c>
      <c r="K6" s="235" t="s">
        <v>134</v>
      </c>
      <c r="L6" s="235" t="s">
        <v>117</v>
      </c>
      <c r="M6" s="557"/>
    </row>
    <row r="7" spans="1:13" s="44" customFormat="1" ht="18" customHeight="1">
      <c r="A7" s="219" t="s">
        <v>13</v>
      </c>
      <c r="B7" s="220" t="s">
        <v>14</v>
      </c>
      <c r="C7" s="220" t="s">
        <v>15</v>
      </c>
      <c r="D7" s="221" t="s">
        <v>1</v>
      </c>
      <c r="E7" s="222" t="s">
        <v>20</v>
      </c>
      <c r="F7" s="234"/>
      <c r="G7" s="236"/>
      <c r="H7" s="236"/>
      <c r="I7" s="236"/>
      <c r="J7" s="236"/>
      <c r="K7" s="236"/>
      <c r="L7" s="236"/>
      <c r="M7" s="237"/>
    </row>
    <row r="8" spans="1:13" s="257" customFormat="1" ht="21" customHeight="1">
      <c r="A8" s="399"/>
      <c r="B8" s="400"/>
      <c r="C8" s="400"/>
      <c r="D8" s="401" t="s">
        <v>390</v>
      </c>
      <c r="E8" s="403">
        <f aca="true" t="shared" si="0" ref="E8:M8">SUM(E9+E23+E38+E45+E49+E98+E110+E118+E122+E128+E194+E204+E230+E251+E271+E279)</f>
        <v>6916036</v>
      </c>
      <c r="F8" s="403">
        <f t="shared" si="0"/>
        <v>7173859</v>
      </c>
      <c r="G8" s="402">
        <f t="shared" si="0"/>
        <v>5183651</v>
      </c>
      <c r="H8" s="402">
        <f t="shared" si="0"/>
        <v>2549898</v>
      </c>
      <c r="I8" s="402">
        <f t="shared" si="0"/>
        <v>597471</v>
      </c>
      <c r="J8" s="402">
        <f t="shared" si="0"/>
        <v>152172</v>
      </c>
      <c r="K8" s="402">
        <f t="shared" si="0"/>
        <v>134000</v>
      </c>
      <c r="L8" s="402">
        <f t="shared" si="0"/>
        <v>0</v>
      </c>
      <c r="M8" s="426">
        <f t="shared" si="0"/>
        <v>1990208</v>
      </c>
    </row>
    <row r="9" spans="1:13" s="292" customFormat="1" ht="51" customHeight="1">
      <c r="A9" s="309" t="s">
        <v>228</v>
      </c>
      <c r="B9" s="310"/>
      <c r="C9" s="310"/>
      <c r="D9" s="311" t="s">
        <v>229</v>
      </c>
      <c r="E9" s="404">
        <f aca="true" t="shared" si="1" ref="E9:M9">SUM(E10+E15+E17+E20)</f>
        <v>1021337</v>
      </c>
      <c r="F9" s="404">
        <f t="shared" si="1"/>
        <v>1099018</v>
      </c>
      <c r="G9" s="375">
        <f t="shared" si="1"/>
        <v>45810</v>
      </c>
      <c r="H9" s="375">
        <f t="shared" si="1"/>
        <v>6000</v>
      </c>
      <c r="I9" s="375">
        <f t="shared" si="1"/>
        <v>0</v>
      </c>
      <c r="J9" s="375">
        <f t="shared" si="1"/>
        <v>0</v>
      </c>
      <c r="K9" s="375">
        <f t="shared" si="1"/>
        <v>0</v>
      </c>
      <c r="L9" s="375">
        <f t="shared" si="1"/>
        <v>0</v>
      </c>
      <c r="M9" s="386">
        <f t="shared" si="1"/>
        <v>1053208</v>
      </c>
    </row>
    <row r="10" spans="1:13" s="292" customFormat="1" ht="12">
      <c r="A10" s="312"/>
      <c r="B10" s="290" t="s">
        <v>230</v>
      </c>
      <c r="C10" s="290"/>
      <c r="D10" s="298" t="s">
        <v>231</v>
      </c>
      <c r="E10" s="405">
        <f>SUM(E11:E14)</f>
        <v>391412</v>
      </c>
      <c r="F10" s="405">
        <f>SUM(F11:F14)</f>
        <v>668032</v>
      </c>
      <c r="G10" s="380">
        <f>SUM(G11:G14)</f>
        <v>15360</v>
      </c>
      <c r="H10" s="380">
        <f aca="true" t="shared" si="2" ref="H10:M10">SUM(H12+H13+H14)</f>
        <v>0</v>
      </c>
      <c r="I10" s="380">
        <f t="shared" si="2"/>
        <v>0</v>
      </c>
      <c r="J10" s="380">
        <f t="shared" si="2"/>
        <v>0</v>
      </c>
      <c r="K10" s="380">
        <f t="shared" si="2"/>
        <v>0</v>
      </c>
      <c r="L10" s="380">
        <f t="shared" si="2"/>
        <v>0</v>
      </c>
      <c r="M10" s="381">
        <f t="shared" si="2"/>
        <v>652672</v>
      </c>
    </row>
    <row r="11" spans="1:13" s="257" customFormat="1" ht="11.25">
      <c r="A11" s="262"/>
      <c r="B11" s="263"/>
      <c r="C11" s="255" t="s">
        <v>433</v>
      </c>
      <c r="D11" s="256" t="s">
        <v>434</v>
      </c>
      <c r="E11" s="406" t="s">
        <v>54</v>
      </c>
      <c r="F11" s="406">
        <f>SUM(G11)</f>
        <v>15360</v>
      </c>
      <c r="G11" s="366">
        <v>15360</v>
      </c>
      <c r="H11" s="366"/>
      <c r="I11" s="366"/>
      <c r="J11" s="366"/>
      <c r="K11" s="366"/>
      <c r="L11" s="366"/>
      <c r="M11" s="367"/>
    </row>
    <row r="12" spans="1:13" s="246" customFormat="1" ht="11.25">
      <c r="A12" s="244"/>
      <c r="B12" s="245"/>
      <c r="C12" s="137" t="s">
        <v>391</v>
      </c>
      <c r="D12" s="224" t="s">
        <v>392</v>
      </c>
      <c r="E12" s="406">
        <v>48860</v>
      </c>
      <c r="F12" s="425">
        <f>SUM(G12+M12)</f>
        <v>66000</v>
      </c>
      <c r="G12" s="369"/>
      <c r="H12" s="369"/>
      <c r="I12" s="369"/>
      <c r="J12" s="369"/>
      <c r="K12" s="369"/>
      <c r="L12" s="369"/>
      <c r="M12" s="370">
        <v>66000</v>
      </c>
    </row>
    <row r="13" spans="1:13" s="246" customFormat="1" ht="11.25">
      <c r="A13" s="244"/>
      <c r="B13" s="245"/>
      <c r="C13" s="137" t="s">
        <v>393</v>
      </c>
      <c r="D13" s="224" t="s">
        <v>392</v>
      </c>
      <c r="E13" s="406">
        <v>256914</v>
      </c>
      <c r="F13" s="425">
        <f>SUM(G13+M13)</f>
        <v>384436</v>
      </c>
      <c r="G13" s="369"/>
      <c r="H13" s="369"/>
      <c r="I13" s="369"/>
      <c r="J13" s="369"/>
      <c r="K13" s="369"/>
      <c r="L13" s="369"/>
      <c r="M13" s="370">
        <v>384436</v>
      </c>
    </row>
    <row r="14" spans="1:13" s="246" customFormat="1" ht="11.25">
      <c r="A14" s="244"/>
      <c r="B14" s="245"/>
      <c r="C14" s="137" t="s">
        <v>394</v>
      </c>
      <c r="D14" s="224" t="s">
        <v>392</v>
      </c>
      <c r="E14" s="406">
        <v>85638</v>
      </c>
      <c r="F14" s="425">
        <f>SUM(G14+M14)</f>
        <v>202236</v>
      </c>
      <c r="G14" s="369"/>
      <c r="H14" s="369"/>
      <c r="I14" s="369"/>
      <c r="J14" s="369"/>
      <c r="K14" s="369"/>
      <c r="L14" s="369"/>
      <c r="M14" s="370">
        <v>202236</v>
      </c>
    </row>
    <row r="15" spans="1:13" s="292" customFormat="1" ht="12">
      <c r="A15" s="308"/>
      <c r="B15" s="290" t="s">
        <v>395</v>
      </c>
      <c r="C15" s="290"/>
      <c r="D15" s="298" t="s">
        <v>396</v>
      </c>
      <c r="E15" s="405">
        <f aca="true" t="shared" si="3" ref="E15:M15">SUM(E16)</f>
        <v>15200</v>
      </c>
      <c r="F15" s="405">
        <f t="shared" si="3"/>
        <v>15400</v>
      </c>
      <c r="G15" s="380">
        <f t="shared" si="3"/>
        <v>15400</v>
      </c>
      <c r="H15" s="380">
        <f t="shared" si="3"/>
        <v>0</v>
      </c>
      <c r="I15" s="380">
        <f t="shared" si="3"/>
        <v>0</v>
      </c>
      <c r="J15" s="380">
        <f t="shared" si="3"/>
        <v>0</v>
      </c>
      <c r="K15" s="380">
        <f t="shared" si="3"/>
        <v>0</v>
      </c>
      <c r="L15" s="380">
        <f t="shared" si="3"/>
        <v>0</v>
      </c>
      <c r="M15" s="381">
        <f t="shared" si="3"/>
        <v>0</v>
      </c>
    </row>
    <row r="16" spans="1:13" s="246" customFormat="1" ht="22.5">
      <c r="A16" s="248"/>
      <c r="B16" s="249"/>
      <c r="C16" s="137" t="s">
        <v>397</v>
      </c>
      <c r="D16" s="225" t="s">
        <v>398</v>
      </c>
      <c r="E16" s="406">
        <v>15200</v>
      </c>
      <c r="F16" s="425">
        <f>SUM(G16+M16)</f>
        <v>15400</v>
      </c>
      <c r="G16" s="369">
        <v>15400</v>
      </c>
      <c r="H16" s="369"/>
      <c r="I16" s="369"/>
      <c r="J16" s="369"/>
      <c r="K16" s="369"/>
      <c r="L16" s="369"/>
      <c r="M16" s="370"/>
    </row>
    <row r="17" spans="1:13" s="292" customFormat="1" ht="36">
      <c r="A17" s="308"/>
      <c r="B17" s="290" t="s">
        <v>399</v>
      </c>
      <c r="C17" s="290"/>
      <c r="D17" s="291" t="s">
        <v>400</v>
      </c>
      <c r="E17" s="405">
        <f aca="true" t="shared" si="4" ref="E17:M17">SUM(E18:E19)</f>
        <v>598675</v>
      </c>
      <c r="F17" s="405">
        <f t="shared" si="4"/>
        <v>400536</v>
      </c>
      <c r="G17" s="380">
        <f t="shared" si="4"/>
        <v>0</v>
      </c>
      <c r="H17" s="380">
        <f t="shared" si="4"/>
        <v>0</v>
      </c>
      <c r="I17" s="380">
        <f t="shared" si="4"/>
        <v>0</v>
      </c>
      <c r="J17" s="380">
        <f t="shared" si="4"/>
        <v>0</v>
      </c>
      <c r="K17" s="380">
        <f t="shared" si="4"/>
        <v>0</v>
      </c>
      <c r="L17" s="380">
        <f t="shared" si="4"/>
        <v>0</v>
      </c>
      <c r="M17" s="381">
        <f t="shared" si="4"/>
        <v>400536</v>
      </c>
    </row>
    <row r="18" spans="1:13" s="246" customFormat="1" ht="11.25">
      <c r="A18" s="244"/>
      <c r="B18" s="245"/>
      <c r="C18" s="137" t="s">
        <v>393</v>
      </c>
      <c r="D18" s="224" t="s">
        <v>392</v>
      </c>
      <c r="E18" s="406">
        <v>353568</v>
      </c>
      <c r="F18" s="425">
        <f>SUM(G18+M18)</f>
        <v>292108</v>
      </c>
      <c r="G18" s="368"/>
      <c r="H18" s="368"/>
      <c r="I18" s="368"/>
      <c r="J18" s="368"/>
      <c r="K18" s="368"/>
      <c r="L18" s="368"/>
      <c r="M18" s="370">
        <v>292108</v>
      </c>
    </row>
    <row r="19" spans="1:13" s="246" customFormat="1" ht="11.25">
      <c r="A19" s="244"/>
      <c r="B19" s="245"/>
      <c r="C19" s="137" t="s">
        <v>394</v>
      </c>
      <c r="D19" s="224" t="s">
        <v>392</v>
      </c>
      <c r="E19" s="406">
        <v>245107</v>
      </c>
      <c r="F19" s="425">
        <f>SUM(G19+M19)</f>
        <v>108428</v>
      </c>
      <c r="G19" s="368"/>
      <c r="H19" s="368"/>
      <c r="I19" s="368"/>
      <c r="J19" s="368"/>
      <c r="K19" s="368"/>
      <c r="L19" s="368"/>
      <c r="M19" s="370">
        <v>108428</v>
      </c>
    </row>
    <row r="20" spans="1:13" s="292" customFormat="1" ht="12">
      <c r="A20" s="308"/>
      <c r="B20" s="290" t="s">
        <v>380</v>
      </c>
      <c r="C20" s="290"/>
      <c r="D20" s="298" t="s">
        <v>280</v>
      </c>
      <c r="E20" s="405">
        <f aca="true" t="shared" si="5" ref="E20:M20">SUM(E21:E22)</f>
        <v>16050</v>
      </c>
      <c r="F20" s="405">
        <f t="shared" si="5"/>
        <v>15050</v>
      </c>
      <c r="G20" s="380">
        <f t="shared" si="5"/>
        <v>15050</v>
      </c>
      <c r="H20" s="380">
        <f t="shared" si="5"/>
        <v>6000</v>
      </c>
      <c r="I20" s="380">
        <f t="shared" si="5"/>
        <v>0</v>
      </c>
      <c r="J20" s="380">
        <f t="shared" si="5"/>
        <v>0</v>
      </c>
      <c r="K20" s="380">
        <f t="shared" si="5"/>
        <v>0</v>
      </c>
      <c r="L20" s="380">
        <f t="shared" si="5"/>
        <v>0</v>
      </c>
      <c r="M20" s="381">
        <f t="shared" si="5"/>
        <v>0</v>
      </c>
    </row>
    <row r="21" spans="1:13" s="246" customFormat="1" ht="45">
      <c r="A21" s="250"/>
      <c r="B21" s="249"/>
      <c r="C21" s="120">
        <v>2900</v>
      </c>
      <c r="D21" s="227" t="s">
        <v>401</v>
      </c>
      <c r="E21" s="406">
        <v>9050</v>
      </c>
      <c r="F21" s="425">
        <f>SUM(G21+M21)</f>
        <v>9050</v>
      </c>
      <c r="G21" s="366">
        <v>9050</v>
      </c>
      <c r="H21" s="366"/>
      <c r="I21" s="366"/>
      <c r="J21" s="366"/>
      <c r="K21" s="366"/>
      <c r="L21" s="366"/>
      <c r="M21" s="367"/>
    </row>
    <row r="22" spans="1:13" s="254" customFormat="1" ht="11.25">
      <c r="A22" s="250"/>
      <c r="B22" s="253"/>
      <c r="C22" s="137" t="s">
        <v>402</v>
      </c>
      <c r="D22" s="224" t="s">
        <v>403</v>
      </c>
      <c r="E22" s="406">
        <v>7000</v>
      </c>
      <c r="F22" s="425">
        <f>SUM(G22+M22)</f>
        <v>6000</v>
      </c>
      <c r="G22" s="251">
        <f>SUM(H22)</f>
        <v>6000</v>
      </c>
      <c r="H22" s="251">
        <v>6000</v>
      </c>
      <c r="I22" s="251"/>
      <c r="J22" s="251"/>
      <c r="K22" s="251"/>
      <c r="L22" s="251"/>
      <c r="M22" s="252"/>
    </row>
    <row r="23" spans="1:13" s="247" customFormat="1" ht="12">
      <c r="A23" s="240" t="s">
        <v>239</v>
      </c>
      <c r="B23" s="241"/>
      <c r="C23" s="241"/>
      <c r="D23" s="242" t="s">
        <v>240</v>
      </c>
      <c r="E23" s="407">
        <f aca="true" t="shared" si="6" ref="E23:M23">SUM(E24+E28)</f>
        <v>109214</v>
      </c>
      <c r="F23" s="407">
        <f t="shared" si="6"/>
        <v>60099</v>
      </c>
      <c r="G23" s="376">
        <f t="shared" si="6"/>
        <v>60099</v>
      </c>
      <c r="H23" s="376">
        <f t="shared" si="6"/>
        <v>19265</v>
      </c>
      <c r="I23" s="376">
        <f t="shared" si="6"/>
        <v>3821</v>
      </c>
      <c r="J23" s="376">
        <f t="shared" si="6"/>
        <v>0</v>
      </c>
      <c r="K23" s="376">
        <f t="shared" si="6"/>
        <v>0</v>
      </c>
      <c r="L23" s="376">
        <f t="shared" si="6"/>
        <v>0</v>
      </c>
      <c r="M23" s="377">
        <f t="shared" si="6"/>
        <v>0</v>
      </c>
    </row>
    <row r="24" spans="1:13" s="247" customFormat="1" ht="12">
      <c r="A24" s="243"/>
      <c r="B24" s="185" t="s">
        <v>241</v>
      </c>
      <c r="C24" s="185"/>
      <c r="D24" s="223" t="s">
        <v>242</v>
      </c>
      <c r="E24" s="408">
        <f aca="true" t="shared" si="7" ref="E24:M24">SUM(E25:E27)</f>
        <v>49889</v>
      </c>
      <c r="F24" s="408">
        <f t="shared" si="7"/>
        <v>6064</v>
      </c>
      <c r="G24" s="378">
        <f t="shared" si="7"/>
        <v>6064</v>
      </c>
      <c r="H24" s="378">
        <f t="shared" si="7"/>
        <v>0</v>
      </c>
      <c r="I24" s="378">
        <f t="shared" si="7"/>
        <v>0</v>
      </c>
      <c r="J24" s="378">
        <f t="shared" si="7"/>
        <v>0</v>
      </c>
      <c r="K24" s="378">
        <f t="shared" si="7"/>
        <v>0</v>
      </c>
      <c r="L24" s="378">
        <f t="shared" si="7"/>
        <v>0</v>
      </c>
      <c r="M24" s="379">
        <f t="shared" si="7"/>
        <v>0</v>
      </c>
    </row>
    <row r="25" spans="1:13" s="257" customFormat="1" ht="11.25">
      <c r="A25" s="250"/>
      <c r="B25" s="253"/>
      <c r="C25" s="255" t="s">
        <v>404</v>
      </c>
      <c r="D25" s="256" t="s">
        <v>405</v>
      </c>
      <c r="E25" s="406">
        <v>4000</v>
      </c>
      <c r="F25" s="425">
        <f>SUM(G25+M25)</f>
        <v>4500</v>
      </c>
      <c r="G25" s="366">
        <v>4500</v>
      </c>
      <c r="H25" s="366"/>
      <c r="I25" s="366"/>
      <c r="J25" s="366"/>
      <c r="K25" s="366"/>
      <c r="L25" s="366"/>
      <c r="M25" s="367"/>
    </row>
    <row r="26" spans="1:13" s="257" customFormat="1" ht="11.25">
      <c r="A26" s="244"/>
      <c r="B26" s="258"/>
      <c r="C26" s="255" t="s">
        <v>406</v>
      </c>
      <c r="D26" s="256" t="s">
        <v>407</v>
      </c>
      <c r="E26" s="406">
        <v>1054</v>
      </c>
      <c r="F26" s="425">
        <f>SUM(G26+M26)</f>
        <v>1564</v>
      </c>
      <c r="G26" s="366">
        <v>1564</v>
      </c>
      <c r="H26" s="366"/>
      <c r="I26" s="366"/>
      <c r="J26" s="366"/>
      <c r="K26" s="366"/>
      <c r="L26" s="366"/>
      <c r="M26" s="367"/>
    </row>
    <row r="27" spans="1:13" s="257" customFormat="1" ht="45">
      <c r="A27" s="244"/>
      <c r="B27" s="258"/>
      <c r="C27" s="255" t="s">
        <v>408</v>
      </c>
      <c r="D27" s="259" t="s">
        <v>409</v>
      </c>
      <c r="E27" s="406">
        <v>44835</v>
      </c>
      <c r="F27" s="406">
        <v>0</v>
      </c>
      <c r="G27" s="366"/>
      <c r="H27" s="366"/>
      <c r="I27" s="366"/>
      <c r="J27" s="366"/>
      <c r="K27" s="366"/>
      <c r="L27" s="366"/>
      <c r="M27" s="367"/>
    </row>
    <row r="28" spans="1:13" s="292" customFormat="1" ht="12">
      <c r="A28" s="289"/>
      <c r="B28" s="290" t="s">
        <v>410</v>
      </c>
      <c r="C28" s="290"/>
      <c r="D28" s="298" t="s">
        <v>411</v>
      </c>
      <c r="E28" s="405">
        <f aca="true" t="shared" si="8" ref="E28:M28">SUM(E29:E37)</f>
        <v>59325</v>
      </c>
      <c r="F28" s="405">
        <f t="shared" si="8"/>
        <v>54035</v>
      </c>
      <c r="G28" s="380">
        <f t="shared" si="8"/>
        <v>54035</v>
      </c>
      <c r="H28" s="380">
        <f t="shared" si="8"/>
        <v>19265</v>
      </c>
      <c r="I28" s="380">
        <f t="shared" si="8"/>
        <v>3821</v>
      </c>
      <c r="J28" s="380">
        <f t="shared" si="8"/>
        <v>0</v>
      </c>
      <c r="K28" s="380">
        <f t="shared" si="8"/>
        <v>0</v>
      </c>
      <c r="L28" s="380">
        <f t="shared" si="8"/>
        <v>0</v>
      </c>
      <c r="M28" s="381">
        <f t="shared" si="8"/>
        <v>0</v>
      </c>
    </row>
    <row r="29" spans="1:13" s="257" customFormat="1" ht="11.25">
      <c r="A29" s="250"/>
      <c r="B29" s="249"/>
      <c r="C29" s="255" t="s">
        <v>412</v>
      </c>
      <c r="D29" s="256" t="s">
        <v>413</v>
      </c>
      <c r="E29" s="406">
        <v>127</v>
      </c>
      <c r="F29" s="425">
        <f aca="true" t="shared" si="9" ref="F29:F37">SUM(G29+M29)</f>
        <v>170</v>
      </c>
      <c r="G29" s="366">
        <v>170</v>
      </c>
      <c r="H29" s="366"/>
      <c r="I29" s="366"/>
      <c r="J29" s="366"/>
      <c r="K29" s="366"/>
      <c r="L29" s="366"/>
      <c r="M29" s="367"/>
    </row>
    <row r="30" spans="1:13" s="257" customFormat="1" ht="11.25">
      <c r="A30" s="250"/>
      <c r="B30" s="253"/>
      <c r="C30" s="255" t="s">
        <v>414</v>
      </c>
      <c r="D30" s="256" t="s">
        <v>415</v>
      </c>
      <c r="E30" s="406">
        <v>17207</v>
      </c>
      <c r="F30" s="425">
        <f t="shared" si="9"/>
        <v>17822</v>
      </c>
      <c r="G30" s="366">
        <f>SUM(H30)</f>
        <v>17822</v>
      </c>
      <c r="H30" s="366">
        <v>17822</v>
      </c>
      <c r="I30" s="366"/>
      <c r="J30" s="366"/>
      <c r="K30" s="366"/>
      <c r="L30" s="366"/>
      <c r="M30" s="367"/>
    </row>
    <row r="31" spans="1:13" s="257" customFormat="1" ht="11.25">
      <c r="A31" s="250"/>
      <c r="B31" s="253"/>
      <c r="C31" s="255" t="s">
        <v>416</v>
      </c>
      <c r="D31" s="256" t="s">
        <v>417</v>
      </c>
      <c r="E31" s="406">
        <v>1479</v>
      </c>
      <c r="F31" s="425">
        <f t="shared" si="9"/>
        <v>1443</v>
      </c>
      <c r="G31" s="366">
        <f>SUM(H31)</f>
        <v>1443</v>
      </c>
      <c r="H31" s="366">
        <v>1443</v>
      </c>
      <c r="I31" s="366"/>
      <c r="J31" s="366"/>
      <c r="K31" s="366"/>
      <c r="L31" s="366"/>
      <c r="M31" s="367"/>
    </row>
    <row r="32" spans="1:13" s="257" customFormat="1" ht="11.25">
      <c r="A32" s="250"/>
      <c r="B32" s="253"/>
      <c r="C32" s="255" t="s">
        <v>418</v>
      </c>
      <c r="D32" s="256" t="s">
        <v>419</v>
      </c>
      <c r="E32" s="406">
        <v>3257</v>
      </c>
      <c r="F32" s="425">
        <f t="shared" si="9"/>
        <v>3349</v>
      </c>
      <c r="G32" s="366">
        <f>SUM(I32)</f>
        <v>3349</v>
      </c>
      <c r="H32" s="366"/>
      <c r="I32" s="366">
        <v>3349</v>
      </c>
      <c r="J32" s="366"/>
      <c r="K32" s="366"/>
      <c r="L32" s="366"/>
      <c r="M32" s="367"/>
    </row>
    <row r="33" spans="1:13" s="257" customFormat="1" ht="11.25">
      <c r="A33" s="250"/>
      <c r="B33" s="253"/>
      <c r="C33" s="255" t="s">
        <v>420</v>
      </c>
      <c r="D33" s="256" t="s">
        <v>421</v>
      </c>
      <c r="E33" s="406">
        <v>462</v>
      </c>
      <c r="F33" s="425">
        <f t="shared" si="9"/>
        <v>472</v>
      </c>
      <c r="G33" s="366">
        <f>SUM(I33)</f>
        <v>472</v>
      </c>
      <c r="H33" s="366"/>
      <c r="I33" s="366">
        <v>472</v>
      </c>
      <c r="J33" s="366"/>
      <c r="K33" s="366"/>
      <c r="L33" s="366"/>
      <c r="M33" s="367"/>
    </row>
    <row r="34" spans="1:13" s="257" customFormat="1" ht="11.25">
      <c r="A34" s="250"/>
      <c r="B34" s="253"/>
      <c r="C34" s="255" t="s">
        <v>404</v>
      </c>
      <c r="D34" s="256" t="s">
        <v>405</v>
      </c>
      <c r="E34" s="406">
        <v>16481</v>
      </c>
      <c r="F34" s="425">
        <f t="shared" si="9"/>
        <v>15000</v>
      </c>
      <c r="G34" s="366">
        <v>15000</v>
      </c>
      <c r="H34" s="366"/>
      <c r="I34" s="366"/>
      <c r="J34" s="366"/>
      <c r="K34" s="366"/>
      <c r="L34" s="366"/>
      <c r="M34" s="367"/>
    </row>
    <row r="35" spans="1:13" s="257" customFormat="1" ht="11.25">
      <c r="A35" s="244"/>
      <c r="B35" s="258"/>
      <c r="C35" s="255" t="s">
        <v>406</v>
      </c>
      <c r="D35" s="256" t="s">
        <v>407</v>
      </c>
      <c r="E35" s="406">
        <v>13500</v>
      </c>
      <c r="F35" s="425">
        <f t="shared" si="9"/>
        <v>15000</v>
      </c>
      <c r="G35" s="366">
        <v>15000</v>
      </c>
      <c r="H35" s="366"/>
      <c r="I35" s="366"/>
      <c r="J35" s="366"/>
      <c r="K35" s="366"/>
      <c r="L35" s="366"/>
      <c r="M35" s="367"/>
    </row>
    <row r="36" spans="1:13" s="257" customFormat="1" ht="11.25">
      <c r="A36" s="250"/>
      <c r="B36" s="253"/>
      <c r="C36" s="255" t="s">
        <v>422</v>
      </c>
      <c r="D36" s="256" t="s">
        <v>423</v>
      </c>
      <c r="E36" s="406">
        <v>764</v>
      </c>
      <c r="F36" s="425">
        <f t="shared" si="9"/>
        <v>779</v>
      </c>
      <c r="G36" s="366">
        <v>779</v>
      </c>
      <c r="H36" s="366"/>
      <c r="I36" s="366"/>
      <c r="J36" s="366"/>
      <c r="K36" s="366"/>
      <c r="L36" s="366"/>
      <c r="M36" s="367"/>
    </row>
    <row r="37" spans="1:13" s="257" customFormat="1" ht="11.25">
      <c r="A37" s="260"/>
      <c r="B37" s="245"/>
      <c r="C37" s="137" t="s">
        <v>391</v>
      </c>
      <c r="D37" s="224" t="s">
        <v>392</v>
      </c>
      <c r="E37" s="406">
        <v>6048</v>
      </c>
      <c r="F37" s="425">
        <f t="shared" si="9"/>
        <v>0</v>
      </c>
      <c r="G37" s="366"/>
      <c r="H37" s="366"/>
      <c r="I37" s="366"/>
      <c r="J37" s="366"/>
      <c r="K37" s="366"/>
      <c r="L37" s="366"/>
      <c r="M37" s="367"/>
    </row>
    <row r="38" spans="1:13" s="247" customFormat="1" ht="12">
      <c r="A38" s="240" t="s">
        <v>244</v>
      </c>
      <c r="B38" s="241"/>
      <c r="C38" s="241"/>
      <c r="D38" s="242" t="s">
        <v>245</v>
      </c>
      <c r="E38" s="407">
        <f aca="true" t="shared" si="10" ref="E38:M38">SUM(E39)</f>
        <v>147440</v>
      </c>
      <c r="F38" s="407">
        <f t="shared" si="10"/>
        <v>49000</v>
      </c>
      <c r="G38" s="376">
        <f t="shared" si="10"/>
        <v>49000</v>
      </c>
      <c r="H38" s="376">
        <f t="shared" si="10"/>
        <v>0</v>
      </c>
      <c r="I38" s="376">
        <f t="shared" si="10"/>
        <v>0</v>
      </c>
      <c r="J38" s="376">
        <f t="shared" si="10"/>
        <v>0</v>
      </c>
      <c r="K38" s="376">
        <f t="shared" si="10"/>
        <v>0</v>
      </c>
      <c r="L38" s="376">
        <f t="shared" si="10"/>
        <v>0</v>
      </c>
      <c r="M38" s="377">
        <f t="shared" si="10"/>
        <v>0</v>
      </c>
    </row>
    <row r="39" spans="1:13" s="247" customFormat="1" ht="12">
      <c r="A39" s="243"/>
      <c r="B39" s="185" t="s">
        <v>246</v>
      </c>
      <c r="C39" s="185"/>
      <c r="D39" s="223" t="s">
        <v>426</v>
      </c>
      <c r="E39" s="408">
        <f aca="true" t="shared" si="11" ref="E39:M39">SUM(E40:E44)</f>
        <v>147440</v>
      </c>
      <c r="F39" s="408">
        <f t="shared" si="11"/>
        <v>49000</v>
      </c>
      <c r="G39" s="378">
        <f t="shared" si="11"/>
        <v>49000</v>
      </c>
      <c r="H39" s="378">
        <f t="shared" si="11"/>
        <v>0</v>
      </c>
      <c r="I39" s="378">
        <f t="shared" si="11"/>
        <v>0</v>
      </c>
      <c r="J39" s="378">
        <f t="shared" si="11"/>
        <v>0</v>
      </c>
      <c r="K39" s="378">
        <f t="shared" si="11"/>
        <v>0</v>
      </c>
      <c r="L39" s="378">
        <f t="shared" si="11"/>
        <v>0</v>
      </c>
      <c r="M39" s="379">
        <f t="shared" si="11"/>
        <v>0</v>
      </c>
    </row>
    <row r="40" spans="1:13" s="257" customFormat="1" ht="11.25">
      <c r="A40" s="250"/>
      <c r="B40" s="253"/>
      <c r="C40" s="255" t="s">
        <v>404</v>
      </c>
      <c r="D40" s="256" t="s">
        <v>405</v>
      </c>
      <c r="E40" s="406">
        <v>4000</v>
      </c>
      <c r="F40" s="406">
        <f>SUM(G40+M40)</f>
        <v>3000</v>
      </c>
      <c r="G40" s="366">
        <v>3000</v>
      </c>
      <c r="H40" s="366"/>
      <c r="I40" s="366"/>
      <c r="J40" s="366"/>
      <c r="K40" s="366"/>
      <c r="L40" s="366"/>
      <c r="M40" s="367"/>
    </row>
    <row r="41" spans="1:13" s="257" customFormat="1" ht="11.25">
      <c r="A41" s="260"/>
      <c r="B41" s="261"/>
      <c r="C41" s="255" t="s">
        <v>427</v>
      </c>
      <c r="D41" s="256" t="s">
        <v>428</v>
      </c>
      <c r="E41" s="406">
        <v>6000</v>
      </c>
      <c r="F41" s="406">
        <f>SUM(G41+M41)</f>
        <v>20000</v>
      </c>
      <c r="G41" s="366">
        <v>20000</v>
      </c>
      <c r="H41" s="366"/>
      <c r="I41" s="366"/>
      <c r="J41" s="366"/>
      <c r="K41" s="366"/>
      <c r="L41" s="366"/>
      <c r="M41" s="367"/>
    </row>
    <row r="42" spans="1:13" s="257" customFormat="1" ht="11.25">
      <c r="A42" s="260"/>
      <c r="B42" s="261"/>
      <c r="C42" s="255" t="s">
        <v>406</v>
      </c>
      <c r="D42" s="256" t="s">
        <v>407</v>
      </c>
      <c r="E42" s="406">
        <v>6000</v>
      </c>
      <c r="F42" s="406">
        <f>SUM(G42)</f>
        <v>6000</v>
      </c>
      <c r="G42" s="366">
        <v>6000</v>
      </c>
      <c r="H42" s="366"/>
      <c r="I42" s="366"/>
      <c r="J42" s="366"/>
      <c r="K42" s="366"/>
      <c r="L42" s="366"/>
      <c r="M42" s="367"/>
    </row>
    <row r="43" spans="1:13" s="257" customFormat="1" ht="11.25">
      <c r="A43" s="260"/>
      <c r="B43" s="261"/>
      <c r="C43" s="255" t="s">
        <v>429</v>
      </c>
      <c r="D43" s="256" t="s">
        <v>430</v>
      </c>
      <c r="E43" s="406">
        <v>29440</v>
      </c>
      <c r="F43" s="406">
        <f>SUM(G43+M43)</f>
        <v>20000</v>
      </c>
      <c r="G43" s="366">
        <v>20000</v>
      </c>
      <c r="H43" s="366"/>
      <c r="I43" s="366"/>
      <c r="J43" s="366"/>
      <c r="K43" s="366"/>
      <c r="L43" s="366"/>
      <c r="M43" s="367"/>
    </row>
    <row r="44" spans="1:13" s="257" customFormat="1" ht="22.5">
      <c r="A44" s="260"/>
      <c r="B44" s="245"/>
      <c r="C44" s="255" t="s">
        <v>424</v>
      </c>
      <c r="D44" s="259" t="s">
        <v>425</v>
      </c>
      <c r="E44" s="406">
        <v>102000</v>
      </c>
      <c r="F44" s="406">
        <f>SUM(G44+M44)</f>
        <v>0</v>
      </c>
      <c r="G44" s="366"/>
      <c r="H44" s="366"/>
      <c r="I44" s="366"/>
      <c r="J44" s="366"/>
      <c r="K44" s="366"/>
      <c r="L44" s="366"/>
      <c r="M44" s="367"/>
    </row>
    <row r="45" spans="1:13" s="247" customFormat="1" ht="12">
      <c r="A45" s="240" t="s">
        <v>259</v>
      </c>
      <c r="B45" s="241"/>
      <c r="C45" s="241"/>
      <c r="D45" s="242" t="s">
        <v>260</v>
      </c>
      <c r="E45" s="407">
        <f aca="true" t="shared" si="12" ref="E45:M45">SUM(E46)</f>
        <v>1200</v>
      </c>
      <c r="F45" s="407">
        <f t="shared" si="12"/>
        <v>0</v>
      </c>
      <c r="G45" s="384">
        <f t="shared" si="12"/>
        <v>0</v>
      </c>
      <c r="H45" s="384">
        <f t="shared" si="12"/>
        <v>0</v>
      </c>
      <c r="I45" s="384">
        <f t="shared" si="12"/>
        <v>0</v>
      </c>
      <c r="J45" s="384">
        <f t="shared" si="12"/>
        <v>0</v>
      </c>
      <c r="K45" s="384">
        <f t="shared" si="12"/>
        <v>0</v>
      </c>
      <c r="L45" s="384">
        <f t="shared" si="12"/>
        <v>0</v>
      </c>
      <c r="M45" s="387">
        <f t="shared" si="12"/>
        <v>0</v>
      </c>
    </row>
    <row r="46" spans="1:13" s="247" customFormat="1" ht="12">
      <c r="A46" s="243"/>
      <c r="B46" s="185" t="s">
        <v>261</v>
      </c>
      <c r="C46" s="185"/>
      <c r="D46" s="223" t="s">
        <v>262</v>
      </c>
      <c r="E46" s="408">
        <f aca="true" t="shared" si="13" ref="E46:M46">SUM(E47:E48)</f>
        <v>1200</v>
      </c>
      <c r="F46" s="408">
        <f t="shared" si="13"/>
        <v>0</v>
      </c>
      <c r="G46" s="385">
        <f t="shared" si="13"/>
        <v>0</v>
      </c>
      <c r="H46" s="385">
        <f t="shared" si="13"/>
        <v>0</v>
      </c>
      <c r="I46" s="385">
        <f t="shared" si="13"/>
        <v>0</v>
      </c>
      <c r="J46" s="385">
        <f t="shared" si="13"/>
        <v>0</v>
      </c>
      <c r="K46" s="385">
        <f t="shared" si="13"/>
        <v>0</v>
      </c>
      <c r="L46" s="385">
        <f t="shared" si="13"/>
        <v>0</v>
      </c>
      <c r="M46" s="388">
        <f t="shared" si="13"/>
        <v>0</v>
      </c>
    </row>
    <row r="47" spans="1:13" s="257" customFormat="1" ht="11.25">
      <c r="A47" s="250"/>
      <c r="B47" s="253"/>
      <c r="C47" s="255" t="s">
        <v>404</v>
      </c>
      <c r="D47" s="256" t="s">
        <v>405</v>
      </c>
      <c r="E47" s="406">
        <v>900</v>
      </c>
      <c r="F47" s="406">
        <f>SUM(G47+M47)</f>
        <v>0</v>
      </c>
      <c r="G47" s="366"/>
      <c r="H47" s="366"/>
      <c r="I47" s="366"/>
      <c r="J47" s="366"/>
      <c r="K47" s="366"/>
      <c r="L47" s="366"/>
      <c r="M47" s="367"/>
    </row>
    <row r="48" spans="1:13" s="257" customFormat="1" ht="11.25">
      <c r="A48" s="244"/>
      <c r="B48" s="258"/>
      <c r="C48" s="255" t="s">
        <v>406</v>
      </c>
      <c r="D48" s="256" t="s">
        <v>407</v>
      </c>
      <c r="E48" s="406">
        <v>300</v>
      </c>
      <c r="F48" s="406">
        <f>SUM(G48+M48)</f>
        <v>0</v>
      </c>
      <c r="G48" s="366"/>
      <c r="H48" s="366"/>
      <c r="I48" s="366"/>
      <c r="J48" s="366"/>
      <c r="K48" s="366"/>
      <c r="L48" s="366"/>
      <c r="M48" s="367"/>
    </row>
    <row r="49" spans="1:13" s="247" customFormat="1" ht="12">
      <c r="A49" s="240" t="s">
        <v>264</v>
      </c>
      <c r="B49" s="241"/>
      <c r="C49" s="241"/>
      <c r="D49" s="242" t="s">
        <v>265</v>
      </c>
      <c r="E49" s="407">
        <f aca="true" t="shared" si="14" ref="E49:M49">SUM(E50+E56+E84)</f>
        <v>1067026</v>
      </c>
      <c r="F49" s="407">
        <f t="shared" si="14"/>
        <v>961345</v>
      </c>
      <c r="G49" s="376">
        <f t="shared" si="14"/>
        <v>918345</v>
      </c>
      <c r="H49" s="376">
        <f t="shared" si="14"/>
        <v>488275</v>
      </c>
      <c r="I49" s="376">
        <f t="shared" si="14"/>
        <v>93737</v>
      </c>
      <c r="J49" s="376">
        <f t="shared" si="14"/>
        <v>0</v>
      </c>
      <c r="K49" s="376">
        <f t="shared" si="14"/>
        <v>0</v>
      </c>
      <c r="L49" s="376">
        <f t="shared" si="14"/>
        <v>0</v>
      </c>
      <c r="M49" s="377">
        <f t="shared" si="14"/>
        <v>43000</v>
      </c>
    </row>
    <row r="50" spans="1:13" s="247" customFormat="1" ht="12">
      <c r="A50" s="243"/>
      <c r="B50" s="185" t="s">
        <v>431</v>
      </c>
      <c r="C50" s="185"/>
      <c r="D50" s="223" t="s">
        <v>432</v>
      </c>
      <c r="E50" s="408">
        <f>SUM(E51:E55)</f>
        <v>75300</v>
      </c>
      <c r="F50" s="408">
        <f>SUM(F51:F55)</f>
        <v>75300</v>
      </c>
      <c r="G50" s="378">
        <f>SUM(G51:G55)</f>
        <v>75300</v>
      </c>
      <c r="H50" s="378">
        <f aca="true" t="shared" si="15" ref="H50:M50">SUM(H51+H52+H53+H54)</f>
        <v>0</v>
      </c>
      <c r="I50" s="378">
        <f t="shared" si="15"/>
        <v>0</v>
      </c>
      <c r="J50" s="378">
        <f t="shared" si="15"/>
        <v>0</v>
      </c>
      <c r="K50" s="378">
        <f t="shared" si="15"/>
        <v>0</v>
      </c>
      <c r="L50" s="378">
        <f t="shared" si="15"/>
        <v>0</v>
      </c>
      <c r="M50" s="379">
        <f t="shared" si="15"/>
        <v>0</v>
      </c>
    </row>
    <row r="51" spans="1:13" s="257" customFormat="1" ht="11.25">
      <c r="A51" s="262"/>
      <c r="B51" s="263"/>
      <c r="C51" s="255" t="s">
        <v>433</v>
      </c>
      <c r="D51" s="256" t="s">
        <v>434</v>
      </c>
      <c r="E51" s="406">
        <v>72200</v>
      </c>
      <c r="F51" s="406">
        <f>SUM(G51+M51)</f>
        <v>72200</v>
      </c>
      <c r="G51" s="366">
        <v>72200</v>
      </c>
      <c r="H51" s="366"/>
      <c r="I51" s="366"/>
      <c r="J51" s="366"/>
      <c r="K51" s="366"/>
      <c r="L51" s="366"/>
      <c r="M51" s="367"/>
    </row>
    <row r="52" spans="1:13" s="257" customFormat="1" ht="11.25">
      <c r="A52" s="264"/>
      <c r="B52" s="253"/>
      <c r="C52" s="255" t="s">
        <v>404</v>
      </c>
      <c r="D52" s="256" t="s">
        <v>405</v>
      </c>
      <c r="E52" s="406">
        <v>2800</v>
      </c>
      <c r="F52" s="406">
        <f>SUM(G52+M52)</f>
        <v>1500</v>
      </c>
      <c r="G52" s="366">
        <v>1500</v>
      </c>
      <c r="H52" s="366"/>
      <c r="I52" s="366"/>
      <c r="J52" s="366"/>
      <c r="K52" s="366"/>
      <c r="L52" s="366"/>
      <c r="M52" s="367"/>
    </row>
    <row r="53" spans="1:13" s="257" customFormat="1" ht="11.25">
      <c r="A53" s="244"/>
      <c r="B53" s="258"/>
      <c r="C53" s="255" t="s">
        <v>406</v>
      </c>
      <c r="D53" s="256" t="s">
        <v>407</v>
      </c>
      <c r="E53" s="406">
        <v>200</v>
      </c>
      <c r="F53" s="406">
        <f>SUM(G53+M53)</f>
        <v>300</v>
      </c>
      <c r="G53" s="366">
        <v>300</v>
      </c>
      <c r="H53" s="366"/>
      <c r="I53" s="366"/>
      <c r="J53" s="366"/>
      <c r="K53" s="366"/>
      <c r="L53" s="366"/>
      <c r="M53" s="367"/>
    </row>
    <row r="54" spans="1:13" s="257" customFormat="1" ht="11.25">
      <c r="A54" s="264"/>
      <c r="B54" s="253"/>
      <c r="C54" s="255" t="s">
        <v>435</v>
      </c>
      <c r="D54" s="266" t="s">
        <v>436</v>
      </c>
      <c r="E54" s="406">
        <v>100</v>
      </c>
      <c r="F54" s="406">
        <f>SUM(G54+M54)</f>
        <v>300</v>
      </c>
      <c r="G54" s="366">
        <v>300</v>
      </c>
      <c r="H54" s="366"/>
      <c r="I54" s="366"/>
      <c r="J54" s="366"/>
      <c r="K54" s="366"/>
      <c r="L54" s="366"/>
      <c r="M54" s="367"/>
    </row>
    <row r="55" spans="1:13" s="257" customFormat="1" ht="22.5">
      <c r="A55" s="250"/>
      <c r="B55" s="265"/>
      <c r="C55" s="255" t="s">
        <v>525</v>
      </c>
      <c r="D55" s="259" t="s">
        <v>533</v>
      </c>
      <c r="E55" s="406">
        <v>0</v>
      </c>
      <c r="F55" s="406">
        <f>SUM(G55+M55)</f>
        <v>1000</v>
      </c>
      <c r="G55" s="366">
        <v>1000</v>
      </c>
      <c r="H55" s="366"/>
      <c r="I55" s="366"/>
      <c r="J55" s="366"/>
      <c r="K55" s="366"/>
      <c r="L55" s="366"/>
      <c r="M55" s="367"/>
    </row>
    <row r="56" spans="1:13" s="247" customFormat="1" ht="24">
      <c r="A56" s="293"/>
      <c r="B56" s="185" t="s">
        <v>270</v>
      </c>
      <c r="C56" s="185"/>
      <c r="D56" s="226" t="s">
        <v>437</v>
      </c>
      <c r="E56" s="408">
        <f aca="true" t="shared" si="16" ref="E56:M56">SUM(E57:E83)</f>
        <v>769034</v>
      </c>
      <c r="F56" s="408">
        <f t="shared" si="16"/>
        <v>770063</v>
      </c>
      <c r="G56" s="378">
        <f t="shared" si="16"/>
        <v>727063</v>
      </c>
      <c r="H56" s="378">
        <f t="shared" si="16"/>
        <v>436553</v>
      </c>
      <c r="I56" s="378">
        <f t="shared" si="16"/>
        <v>83956</v>
      </c>
      <c r="J56" s="378">
        <f t="shared" si="16"/>
        <v>0</v>
      </c>
      <c r="K56" s="378">
        <f t="shared" si="16"/>
        <v>0</v>
      </c>
      <c r="L56" s="378">
        <f t="shared" si="16"/>
        <v>0</v>
      </c>
      <c r="M56" s="379">
        <f t="shared" si="16"/>
        <v>43000</v>
      </c>
    </row>
    <row r="57" spans="1:13" s="257" customFormat="1" ht="11.25">
      <c r="A57" s="250"/>
      <c r="B57" s="249"/>
      <c r="C57" s="255" t="s">
        <v>412</v>
      </c>
      <c r="D57" s="256" t="s">
        <v>413</v>
      </c>
      <c r="E57" s="406">
        <v>572</v>
      </c>
      <c r="F57" s="406">
        <f aca="true" t="shared" si="17" ref="F57:F83">SUM(G57+M57)</f>
        <v>90</v>
      </c>
      <c r="G57" s="366">
        <v>90</v>
      </c>
      <c r="H57" s="366"/>
      <c r="I57" s="366"/>
      <c r="J57" s="366"/>
      <c r="K57" s="366"/>
      <c r="L57" s="366"/>
      <c r="M57" s="367"/>
    </row>
    <row r="58" spans="1:13" s="257" customFormat="1" ht="11.25">
      <c r="A58" s="250"/>
      <c r="B58" s="253"/>
      <c r="C58" s="255" t="s">
        <v>414</v>
      </c>
      <c r="D58" s="256" t="s">
        <v>415</v>
      </c>
      <c r="E58" s="406">
        <v>392640</v>
      </c>
      <c r="F58" s="406">
        <f t="shared" si="17"/>
        <v>392341</v>
      </c>
      <c r="G58" s="366">
        <f>SUM(H58)</f>
        <v>392341</v>
      </c>
      <c r="H58" s="366">
        <v>392341</v>
      </c>
      <c r="I58" s="366"/>
      <c r="J58" s="366"/>
      <c r="K58" s="366"/>
      <c r="L58" s="366"/>
      <c r="M58" s="367"/>
    </row>
    <row r="59" spans="1:13" s="257" customFormat="1" ht="11.25">
      <c r="A59" s="250"/>
      <c r="B59" s="253"/>
      <c r="C59" s="255" t="s">
        <v>416</v>
      </c>
      <c r="D59" s="256" t="s">
        <v>417</v>
      </c>
      <c r="E59" s="406">
        <v>35382</v>
      </c>
      <c r="F59" s="406">
        <f t="shared" si="17"/>
        <v>36212</v>
      </c>
      <c r="G59" s="366">
        <f>SUM(H59)</f>
        <v>36212</v>
      </c>
      <c r="H59" s="366">
        <v>36212</v>
      </c>
      <c r="I59" s="366"/>
      <c r="J59" s="366"/>
      <c r="K59" s="366"/>
      <c r="L59" s="366"/>
      <c r="M59" s="367"/>
    </row>
    <row r="60" spans="1:13" s="257" customFormat="1" ht="11.25">
      <c r="A60" s="250"/>
      <c r="B60" s="253"/>
      <c r="C60" s="255" t="s">
        <v>418</v>
      </c>
      <c r="D60" s="256" t="s">
        <v>419</v>
      </c>
      <c r="E60" s="406">
        <v>70701</v>
      </c>
      <c r="F60" s="406">
        <f t="shared" si="17"/>
        <v>73584</v>
      </c>
      <c r="G60" s="366">
        <f>SUM(I60)</f>
        <v>73584</v>
      </c>
      <c r="H60" s="366"/>
      <c r="I60" s="366">
        <v>73584</v>
      </c>
      <c r="J60" s="366"/>
      <c r="K60" s="366"/>
      <c r="L60" s="366"/>
      <c r="M60" s="367"/>
    </row>
    <row r="61" spans="1:13" s="257" customFormat="1" ht="11.25">
      <c r="A61" s="250"/>
      <c r="B61" s="253"/>
      <c r="C61" s="255" t="s">
        <v>420</v>
      </c>
      <c r="D61" s="256" t="s">
        <v>421</v>
      </c>
      <c r="E61" s="406">
        <v>10048</v>
      </c>
      <c r="F61" s="406">
        <f t="shared" si="17"/>
        <v>10372</v>
      </c>
      <c r="G61" s="366">
        <f>SUM(I61)</f>
        <v>10372</v>
      </c>
      <c r="H61" s="366"/>
      <c r="I61" s="366">
        <v>10372</v>
      </c>
      <c r="J61" s="366"/>
      <c r="K61" s="366"/>
      <c r="L61" s="366"/>
      <c r="M61" s="367"/>
    </row>
    <row r="62" spans="1:13" s="257" customFormat="1" ht="22.5">
      <c r="A62" s="250"/>
      <c r="B62" s="253"/>
      <c r="C62" s="255" t="s">
        <v>438</v>
      </c>
      <c r="D62" s="259" t="s">
        <v>439</v>
      </c>
      <c r="E62" s="406">
        <v>14645</v>
      </c>
      <c r="F62" s="406">
        <f t="shared" si="17"/>
        <v>0</v>
      </c>
      <c r="G62" s="366"/>
      <c r="H62" s="366"/>
      <c r="I62" s="366"/>
      <c r="J62" s="366"/>
      <c r="K62" s="366"/>
      <c r="L62" s="366"/>
      <c r="M62" s="367"/>
    </row>
    <row r="63" spans="1:13" s="257" customFormat="1" ht="11.25">
      <c r="A63" s="250"/>
      <c r="B63" s="253"/>
      <c r="C63" s="255" t="s">
        <v>440</v>
      </c>
      <c r="D63" s="256" t="s">
        <v>441</v>
      </c>
      <c r="E63" s="406">
        <v>9585</v>
      </c>
      <c r="F63" s="406">
        <f t="shared" si="17"/>
        <v>8000</v>
      </c>
      <c r="G63" s="366">
        <f>SUM(H63)</f>
        <v>8000</v>
      </c>
      <c r="H63" s="366">
        <v>8000</v>
      </c>
      <c r="I63" s="366"/>
      <c r="J63" s="366"/>
      <c r="K63" s="366"/>
      <c r="L63" s="366"/>
      <c r="M63" s="367"/>
    </row>
    <row r="64" spans="1:13" s="257" customFormat="1" ht="11.25">
      <c r="A64" s="250"/>
      <c r="B64" s="253"/>
      <c r="C64" s="255" t="s">
        <v>404</v>
      </c>
      <c r="D64" s="256" t="s">
        <v>405</v>
      </c>
      <c r="E64" s="406">
        <v>54034</v>
      </c>
      <c r="F64" s="406">
        <f t="shared" si="17"/>
        <v>50325</v>
      </c>
      <c r="G64" s="366">
        <v>50325</v>
      </c>
      <c r="H64" s="366"/>
      <c r="I64" s="366"/>
      <c r="J64" s="366"/>
      <c r="K64" s="366"/>
      <c r="L64" s="366"/>
      <c r="M64" s="367"/>
    </row>
    <row r="65" spans="1:13" s="257" customFormat="1" ht="11.25">
      <c r="A65" s="250"/>
      <c r="B65" s="253"/>
      <c r="C65" s="255" t="s">
        <v>519</v>
      </c>
      <c r="D65" s="256" t="s">
        <v>405</v>
      </c>
      <c r="E65" s="406">
        <v>4787</v>
      </c>
      <c r="F65" s="406">
        <f t="shared" si="17"/>
        <v>0</v>
      </c>
      <c r="G65" s="366"/>
      <c r="H65" s="366"/>
      <c r="I65" s="366"/>
      <c r="J65" s="366"/>
      <c r="K65" s="366"/>
      <c r="L65" s="366"/>
      <c r="M65" s="367"/>
    </row>
    <row r="66" spans="1:13" s="257" customFormat="1" ht="11.25">
      <c r="A66" s="250"/>
      <c r="B66" s="253"/>
      <c r="C66" s="255" t="s">
        <v>442</v>
      </c>
      <c r="D66" s="256" t="s">
        <v>443</v>
      </c>
      <c r="E66" s="406">
        <v>8798</v>
      </c>
      <c r="F66" s="406">
        <f t="shared" si="17"/>
        <v>8800</v>
      </c>
      <c r="G66" s="366">
        <v>8800</v>
      </c>
      <c r="H66" s="366"/>
      <c r="I66" s="366"/>
      <c r="J66" s="366"/>
      <c r="K66" s="366"/>
      <c r="L66" s="366"/>
      <c r="M66" s="367"/>
    </row>
    <row r="67" spans="1:13" s="257" customFormat="1" ht="11.25">
      <c r="A67" s="250"/>
      <c r="B67" s="253"/>
      <c r="C67" s="255" t="s">
        <v>427</v>
      </c>
      <c r="D67" s="256" t="s">
        <v>428</v>
      </c>
      <c r="E67" s="406">
        <v>4000</v>
      </c>
      <c r="F67" s="406">
        <f t="shared" si="17"/>
        <v>0</v>
      </c>
      <c r="G67" s="366"/>
      <c r="H67" s="366"/>
      <c r="I67" s="366"/>
      <c r="J67" s="366"/>
      <c r="K67" s="366"/>
      <c r="L67" s="366"/>
      <c r="M67" s="367"/>
    </row>
    <row r="68" spans="1:13" s="257" customFormat="1" ht="11.25">
      <c r="A68" s="250"/>
      <c r="B68" s="253"/>
      <c r="C68" s="255" t="s">
        <v>406</v>
      </c>
      <c r="D68" s="256" t="s">
        <v>407</v>
      </c>
      <c r="E68" s="406">
        <v>121534</v>
      </c>
      <c r="F68" s="406">
        <f t="shared" si="17"/>
        <v>98344</v>
      </c>
      <c r="G68" s="366">
        <v>98344</v>
      </c>
      <c r="H68" s="366"/>
      <c r="I68" s="366"/>
      <c r="J68" s="366"/>
      <c r="K68" s="366"/>
      <c r="L68" s="366"/>
      <c r="M68" s="367"/>
    </row>
    <row r="69" spans="1:13" s="257" customFormat="1" ht="11.25">
      <c r="A69" s="250"/>
      <c r="B69" s="253"/>
      <c r="C69" s="255" t="s">
        <v>520</v>
      </c>
      <c r="D69" s="256" t="s">
        <v>407</v>
      </c>
      <c r="E69" s="406">
        <v>620</v>
      </c>
      <c r="F69" s="406">
        <f t="shared" si="17"/>
        <v>0</v>
      </c>
      <c r="G69" s="366"/>
      <c r="H69" s="366"/>
      <c r="I69" s="366"/>
      <c r="J69" s="366"/>
      <c r="K69" s="366"/>
      <c r="L69" s="366"/>
      <c r="M69" s="367"/>
    </row>
    <row r="70" spans="1:13" s="257" customFormat="1" ht="11.25">
      <c r="A70" s="250"/>
      <c r="B70" s="253"/>
      <c r="C70" s="255" t="s">
        <v>444</v>
      </c>
      <c r="D70" s="256" t="s">
        <v>445</v>
      </c>
      <c r="E70" s="406">
        <v>1430</v>
      </c>
      <c r="F70" s="406">
        <f t="shared" si="17"/>
        <v>1500</v>
      </c>
      <c r="G70" s="366">
        <v>1500</v>
      </c>
      <c r="H70" s="366"/>
      <c r="I70" s="366"/>
      <c r="J70" s="366"/>
      <c r="K70" s="366"/>
      <c r="L70" s="366"/>
      <c r="M70" s="367"/>
    </row>
    <row r="71" spans="1:13" s="257" customFormat="1" ht="22.5">
      <c r="A71" s="250"/>
      <c r="B71" s="253"/>
      <c r="C71" s="255" t="s">
        <v>521</v>
      </c>
      <c r="D71" s="259" t="s">
        <v>528</v>
      </c>
      <c r="E71" s="406">
        <v>0</v>
      </c>
      <c r="F71" s="406">
        <f t="shared" si="17"/>
        <v>1100</v>
      </c>
      <c r="G71" s="366">
        <v>1100</v>
      </c>
      <c r="H71" s="366"/>
      <c r="I71" s="366"/>
      <c r="J71" s="366"/>
      <c r="K71" s="366"/>
      <c r="L71" s="366"/>
      <c r="M71" s="367"/>
    </row>
    <row r="72" spans="1:13" s="257" customFormat="1" ht="22.5">
      <c r="A72" s="250"/>
      <c r="B72" s="253"/>
      <c r="C72" s="255" t="s">
        <v>522</v>
      </c>
      <c r="D72" s="259" t="s">
        <v>529</v>
      </c>
      <c r="E72" s="406">
        <v>0</v>
      </c>
      <c r="F72" s="406">
        <f t="shared" si="17"/>
        <v>9000</v>
      </c>
      <c r="G72" s="366">
        <v>9000</v>
      </c>
      <c r="H72" s="366"/>
      <c r="I72" s="366"/>
      <c r="J72" s="366"/>
      <c r="K72" s="366"/>
      <c r="L72" s="366"/>
      <c r="M72" s="367"/>
    </row>
    <row r="73" spans="1:13" s="257" customFormat="1" ht="11.25">
      <c r="A73" s="250"/>
      <c r="B73" s="253"/>
      <c r="C73" s="255" t="s">
        <v>523</v>
      </c>
      <c r="D73" s="256" t="s">
        <v>530</v>
      </c>
      <c r="E73" s="406">
        <v>0</v>
      </c>
      <c r="F73" s="406">
        <f t="shared" si="17"/>
        <v>500</v>
      </c>
      <c r="G73" s="366">
        <v>500</v>
      </c>
      <c r="H73" s="366"/>
      <c r="I73" s="366"/>
      <c r="J73" s="366"/>
      <c r="K73" s="366"/>
      <c r="L73" s="366"/>
      <c r="M73" s="367"/>
    </row>
    <row r="74" spans="1:13" s="257" customFormat="1" ht="11.25">
      <c r="A74" s="250"/>
      <c r="B74" s="253"/>
      <c r="C74" s="255" t="s">
        <v>435</v>
      </c>
      <c r="D74" s="256" t="s">
        <v>436</v>
      </c>
      <c r="E74" s="406">
        <v>4500</v>
      </c>
      <c r="F74" s="406">
        <f t="shared" si="17"/>
        <v>4500</v>
      </c>
      <c r="G74" s="366">
        <v>4500</v>
      </c>
      <c r="H74" s="366"/>
      <c r="I74" s="366"/>
      <c r="J74" s="366"/>
      <c r="K74" s="366"/>
      <c r="L74" s="366"/>
      <c r="M74" s="367"/>
    </row>
    <row r="75" spans="1:13" s="257" customFormat="1" ht="11.25">
      <c r="A75" s="250"/>
      <c r="B75" s="253"/>
      <c r="C75" s="255" t="s">
        <v>446</v>
      </c>
      <c r="D75" s="256" t="s">
        <v>447</v>
      </c>
      <c r="E75" s="406">
        <v>3711</v>
      </c>
      <c r="F75" s="406">
        <f t="shared" si="17"/>
        <v>4000</v>
      </c>
      <c r="G75" s="366">
        <v>4000</v>
      </c>
      <c r="H75" s="366"/>
      <c r="I75" s="366"/>
      <c r="J75" s="366"/>
      <c r="K75" s="366"/>
      <c r="L75" s="366"/>
      <c r="M75" s="367"/>
    </row>
    <row r="76" spans="1:13" s="257" customFormat="1" ht="11.25">
      <c r="A76" s="250"/>
      <c r="B76" s="253"/>
      <c r="C76" s="255" t="s">
        <v>422</v>
      </c>
      <c r="D76" s="256" t="s">
        <v>423</v>
      </c>
      <c r="E76" s="406">
        <v>12657</v>
      </c>
      <c r="F76" s="406">
        <f t="shared" si="17"/>
        <v>12862</v>
      </c>
      <c r="G76" s="366">
        <v>12862</v>
      </c>
      <c r="H76" s="366"/>
      <c r="I76" s="366"/>
      <c r="J76" s="366"/>
      <c r="K76" s="366"/>
      <c r="L76" s="366"/>
      <c r="M76" s="367"/>
    </row>
    <row r="77" spans="1:13" s="257" customFormat="1" ht="11.25">
      <c r="A77" s="260"/>
      <c r="B77" s="261"/>
      <c r="C77" s="255" t="s">
        <v>429</v>
      </c>
      <c r="D77" s="256" t="s">
        <v>430</v>
      </c>
      <c r="E77" s="406">
        <v>33</v>
      </c>
      <c r="F77" s="406">
        <f t="shared" si="17"/>
        <v>33</v>
      </c>
      <c r="G77" s="366">
        <v>33</v>
      </c>
      <c r="H77" s="366"/>
      <c r="I77" s="366"/>
      <c r="J77" s="366"/>
      <c r="K77" s="366"/>
      <c r="L77" s="366"/>
      <c r="M77" s="367"/>
    </row>
    <row r="78" spans="1:13" s="257" customFormat="1" ht="11.25">
      <c r="A78" s="260"/>
      <c r="B78" s="261"/>
      <c r="C78" s="255" t="s">
        <v>463</v>
      </c>
      <c r="D78" s="256" t="s">
        <v>464</v>
      </c>
      <c r="E78" s="406">
        <v>357</v>
      </c>
      <c r="F78" s="406">
        <f t="shared" si="17"/>
        <v>0</v>
      </c>
      <c r="G78" s="366"/>
      <c r="H78" s="366"/>
      <c r="I78" s="366"/>
      <c r="J78" s="366"/>
      <c r="K78" s="366"/>
      <c r="L78" s="366"/>
      <c r="M78" s="367"/>
    </row>
    <row r="79" spans="1:13" s="257" customFormat="1" ht="22.5">
      <c r="A79" s="250"/>
      <c r="B79" s="253"/>
      <c r="C79" s="255" t="s">
        <v>524</v>
      </c>
      <c r="D79" s="259" t="s">
        <v>531</v>
      </c>
      <c r="E79" s="406">
        <v>0</v>
      </c>
      <c r="F79" s="406">
        <f t="shared" si="17"/>
        <v>9000</v>
      </c>
      <c r="G79" s="366">
        <v>9000</v>
      </c>
      <c r="H79" s="366"/>
      <c r="I79" s="366"/>
      <c r="J79" s="366"/>
      <c r="K79" s="366"/>
      <c r="L79" s="366"/>
      <c r="M79" s="367"/>
    </row>
    <row r="80" spans="1:13" s="257" customFormat="1" ht="22.5">
      <c r="A80" s="250"/>
      <c r="B80" s="253"/>
      <c r="C80" s="255" t="s">
        <v>525</v>
      </c>
      <c r="D80" s="259" t="s">
        <v>533</v>
      </c>
      <c r="E80" s="406">
        <v>0</v>
      </c>
      <c r="F80" s="406">
        <f t="shared" si="17"/>
        <v>2500</v>
      </c>
      <c r="G80" s="366">
        <v>2500</v>
      </c>
      <c r="H80" s="366"/>
      <c r="I80" s="366"/>
      <c r="J80" s="366"/>
      <c r="K80" s="366"/>
      <c r="L80" s="366"/>
      <c r="M80" s="367"/>
    </row>
    <row r="81" spans="1:13" s="257" customFormat="1" ht="22.5">
      <c r="A81" s="250"/>
      <c r="B81" s="253"/>
      <c r="C81" s="255" t="s">
        <v>526</v>
      </c>
      <c r="D81" s="259" t="s">
        <v>532</v>
      </c>
      <c r="E81" s="406">
        <v>0</v>
      </c>
      <c r="F81" s="406">
        <f t="shared" si="17"/>
        <v>4000</v>
      </c>
      <c r="G81" s="366">
        <v>4000</v>
      </c>
      <c r="H81" s="366"/>
      <c r="I81" s="366"/>
      <c r="J81" s="366"/>
      <c r="K81" s="366"/>
      <c r="L81" s="366"/>
      <c r="M81" s="367"/>
    </row>
    <row r="82" spans="1:13" s="257" customFormat="1" ht="22.5">
      <c r="A82" s="260"/>
      <c r="B82" s="245"/>
      <c r="C82" s="255" t="s">
        <v>424</v>
      </c>
      <c r="D82" s="259" t="s">
        <v>425</v>
      </c>
      <c r="E82" s="406">
        <v>6000</v>
      </c>
      <c r="F82" s="406">
        <f t="shared" si="17"/>
        <v>30000</v>
      </c>
      <c r="G82" s="366"/>
      <c r="H82" s="366"/>
      <c r="I82" s="366"/>
      <c r="J82" s="366"/>
      <c r="K82" s="366"/>
      <c r="L82" s="366"/>
      <c r="M82" s="367">
        <v>30000</v>
      </c>
    </row>
    <row r="83" spans="1:13" s="257" customFormat="1" ht="56.25">
      <c r="A83" s="260"/>
      <c r="B83" s="245"/>
      <c r="C83" s="255" t="s">
        <v>448</v>
      </c>
      <c r="D83" s="259" t="s">
        <v>449</v>
      </c>
      <c r="E83" s="406">
        <v>13000</v>
      </c>
      <c r="F83" s="406">
        <f t="shared" si="17"/>
        <v>13000</v>
      </c>
      <c r="G83" s="366"/>
      <c r="H83" s="366"/>
      <c r="I83" s="366"/>
      <c r="J83" s="366"/>
      <c r="K83" s="366"/>
      <c r="L83" s="366"/>
      <c r="M83" s="367">
        <v>13000</v>
      </c>
    </row>
    <row r="84" spans="1:13" s="247" customFormat="1" ht="12">
      <c r="A84" s="293"/>
      <c r="B84" s="185" t="s">
        <v>279</v>
      </c>
      <c r="C84" s="185"/>
      <c r="D84" s="223" t="s">
        <v>280</v>
      </c>
      <c r="E84" s="408">
        <f aca="true" t="shared" si="18" ref="E84:M84">SUM(E85:E97)</f>
        <v>222692</v>
      </c>
      <c r="F84" s="408">
        <f t="shared" si="18"/>
        <v>115982</v>
      </c>
      <c r="G84" s="378">
        <f t="shared" si="18"/>
        <v>115982</v>
      </c>
      <c r="H84" s="378">
        <f t="shared" si="18"/>
        <v>51722</v>
      </c>
      <c r="I84" s="378">
        <f t="shared" si="18"/>
        <v>9781</v>
      </c>
      <c r="J84" s="378">
        <f t="shared" si="18"/>
        <v>0</v>
      </c>
      <c r="K84" s="378">
        <f t="shared" si="18"/>
        <v>0</v>
      </c>
      <c r="L84" s="378">
        <f t="shared" si="18"/>
        <v>0</v>
      </c>
      <c r="M84" s="379">
        <f t="shared" si="18"/>
        <v>0</v>
      </c>
    </row>
    <row r="85" spans="1:13" s="267" customFormat="1" ht="45">
      <c r="A85" s="248"/>
      <c r="B85" s="228"/>
      <c r="C85" s="151" t="s">
        <v>450</v>
      </c>
      <c r="D85" s="229" t="s">
        <v>451</v>
      </c>
      <c r="E85" s="409">
        <v>1455</v>
      </c>
      <c r="F85" s="406">
        <f aca="true" t="shared" si="19" ref="F85:F97">SUM(G85+M85)</f>
        <v>1455</v>
      </c>
      <c r="G85" s="371">
        <v>1455</v>
      </c>
      <c r="H85" s="371"/>
      <c r="I85" s="371"/>
      <c r="J85" s="371"/>
      <c r="K85" s="371"/>
      <c r="L85" s="371"/>
      <c r="M85" s="372"/>
    </row>
    <row r="86" spans="1:13" s="267" customFormat="1" ht="11.25">
      <c r="A86" s="248"/>
      <c r="B86" s="230"/>
      <c r="C86" s="151" t="s">
        <v>412</v>
      </c>
      <c r="D86" s="224" t="s">
        <v>413</v>
      </c>
      <c r="E86" s="409">
        <v>1216</v>
      </c>
      <c r="F86" s="406">
        <f t="shared" si="19"/>
        <v>170</v>
      </c>
      <c r="G86" s="371">
        <v>170</v>
      </c>
      <c r="H86" s="371"/>
      <c r="I86" s="371"/>
      <c r="J86" s="371"/>
      <c r="K86" s="371"/>
      <c r="L86" s="371"/>
      <c r="M86" s="372"/>
    </row>
    <row r="87" spans="1:13" s="267" customFormat="1" ht="11.25">
      <c r="A87" s="268"/>
      <c r="B87" s="269"/>
      <c r="C87" s="137" t="s">
        <v>414</v>
      </c>
      <c r="D87" s="224" t="s">
        <v>415</v>
      </c>
      <c r="E87" s="406">
        <v>104728</v>
      </c>
      <c r="F87" s="406">
        <f t="shared" si="19"/>
        <v>21629</v>
      </c>
      <c r="G87" s="371">
        <f>SUM(H87)</f>
        <v>21629</v>
      </c>
      <c r="H87" s="371">
        <v>21629</v>
      </c>
      <c r="I87" s="371"/>
      <c r="J87" s="371"/>
      <c r="K87" s="371"/>
      <c r="L87" s="371"/>
      <c r="M87" s="372"/>
    </row>
    <row r="88" spans="1:13" s="267" customFormat="1" ht="11.25">
      <c r="A88" s="268"/>
      <c r="B88" s="269"/>
      <c r="C88" s="137" t="s">
        <v>416</v>
      </c>
      <c r="D88" s="224" t="s">
        <v>417</v>
      </c>
      <c r="E88" s="406">
        <v>9921</v>
      </c>
      <c r="F88" s="406">
        <f t="shared" si="19"/>
        <v>8673</v>
      </c>
      <c r="G88" s="371">
        <f>SUM(H88)</f>
        <v>8673</v>
      </c>
      <c r="H88" s="371">
        <v>8673</v>
      </c>
      <c r="I88" s="371"/>
      <c r="J88" s="371"/>
      <c r="K88" s="371"/>
      <c r="L88" s="371"/>
      <c r="M88" s="372"/>
    </row>
    <row r="89" spans="1:13" s="267" customFormat="1" ht="11.25">
      <c r="A89" s="268"/>
      <c r="B89" s="269"/>
      <c r="C89" s="137" t="s">
        <v>418</v>
      </c>
      <c r="D89" s="224" t="s">
        <v>419</v>
      </c>
      <c r="E89" s="406">
        <v>20444</v>
      </c>
      <c r="F89" s="406">
        <f t="shared" si="19"/>
        <v>8572</v>
      </c>
      <c r="G89" s="371">
        <f>SUM(I89)</f>
        <v>8572</v>
      </c>
      <c r="H89" s="371"/>
      <c r="I89" s="371">
        <v>8572</v>
      </c>
      <c r="J89" s="371"/>
      <c r="K89" s="371"/>
      <c r="L89" s="371"/>
      <c r="M89" s="372"/>
    </row>
    <row r="90" spans="1:13" s="267" customFormat="1" ht="11.25">
      <c r="A90" s="268"/>
      <c r="B90" s="269"/>
      <c r="C90" s="137" t="s">
        <v>420</v>
      </c>
      <c r="D90" s="224" t="s">
        <v>421</v>
      </c>
      <c r="E90" s="406">
        <v>2971</v>
      </c>
      <c r="F90" s="406">
        <f t="shared" si="19"/>
        <v>1209</v>
      </c>
      <c r="G90" s="371">
        <f>SUM(I90)</f>
        <v>1209</v>
      </c>
      <c r="H90" s="371"/>
      <c r="I90" s="371">
        <v>1209</v>
      </c>
      <c r="J90" s="371"/>
      <c r="K90" s="371"/>
      <c r="L90" s="371"/>
      <c r="M90" s="372"/>
    </row>
    <row r="91" spans="1:13" s="267" customFormat="1" ht="11.25">
      <c r="A91" s="268"/>
      <c r="B91" s="269"/>
      <c r="C91" s="137" t="s">
        <v>440</v>
      </c>
      <c r="D91" s="224" t="s">
        <v>441</v>
      </c>
      <c r="E91" s="406">
        <v>8925</v>
      </c>
      <c r="F91" s="406">
        <f t="shared" si="19"/>
        <v>21420</v>
      </c>
      <c r="G91" s="371">
        <f>SUM(H91)</f>
        <v>21420</v>
      </c>
      <c r="H91" s="371">
        <v>21420</v>
      </c>
      <c r="I91" s="371"/>
      <c r="J91" s="371"/>
      <c r="K91" s="371"/>
      <c r="L91" s="371"/>
      <c r="M91" s="372"/>
    </row>
    <row r="92" spans="1:13" s="267" customFormat="1" ht="11.25">
      <c r="A92" s="268"/>
      <c r="B92" s="269"/>
      <c r="C92" s="137" t="s">
        <v>404</v>
      </c>
      <c r="D92" s="224" t="s">
        <v>405</v>
      </c>
      <c r="E92" s="406">
        <v>38812</v>
      </c>
      <c r="F92" s="406">
        <f t="shared" si="19"/>
        <v>42525</v>
      </c>
      <c r="G92" s="371">
        <v>42525</v>
      </c>
      <c r="H92" s="371"/>
      <c r="I92" s="371"/>
      <c r="J92" s="371"/>
      <c r="K92" s="371"/>
      <c r="L92" s="371"/>
      <c r="M92" s="372"/>
    </row>
    <row r="93" spans="1:13" s="267" customFormat="1" ht="11.25">
      <c r="A93" s="268"/>
      <c r="B93" s="269"/>
      <c r="C93" s="137" t="s">
        <v>442</v>
      </c>
      <c r="D93" s="224" t="s">
        <v>443</v>
      </c>
      <c r="E93" s="406">
        <v>3500</v>
      </c>
      <c r="F93" s="406">
        <f t="shared" si="19"/>
        <v>3600</v>
      </c>
      <c r="G93" s="371">
        <v>3600</v>
      </c>
      <c r="H93" s="371"/>
      <c r="I93" s="371"/>
      <c r="J93" s="371"/>
      <c r="K93" s="371"/>
      <c r="L93" s="371"/>
      <c r="M93" s="372"/>
    </row>
    <row r="94" spans="1:13" s="257" customFormat="1" ht="11.25">
      <c r="A94" s="250"/>
      <c r="B94" s="253"/>
      <c r="C94" s="255" t="s">
        <v>427</v>
      </c>
      <c r="D94" s="256" t="s">
        <v>428</v>
      </c>
      <c r="E94" s="406">
        <v>12205</v>
      </c>
      <c r="F94" s="406">
        <f t="shared" si="19"/>
        <v>0</v>
      </c>
      <c r="G94" s="366"/>
      <c r="H94" s="366"/>
      <c r="I94" s="366"/>
      <c r="J94" s="366"/>
      <c r="K94" s="366"/>
      <c r="L94" s="366"/>
      <c r="M94" s="367"/>
    </row>
    <row r="95" spans="1:13" s="267" customFormat="1" ht="11.25">
      <c r="A95" s="268"/>
      <c r="B95" s="269"/>
      <c r="C95" s="137" t="s">
        <v>406</v>
      </c>
      <c r="D95" s="224" t="s">
        <v>407</v>
      </c>
      <c r="E95" s="406">
        <v>11362</v>
      </c>
      <c r="F95" s="406">
        <f t="shared" si="19"/>
        <v>5600</v>
      </c>
      <c r="G95" s="371">
        <v>5600</v>
      </c>
      <c r="H95" s="371"/>
      <c r="I95" s="371"/>
      <c r="J95" s="371"/>
      <c r="K95" s="371"/>
      <c r="L95" s="371"/>
      <c r="M95" s="372"/>
    </row>
    <row r="96" spans="1:13" s="267" customFormat="1" ht="11.25">
      <c r="A96" s="268"/>
      <c r="B96" s="269"/>
      <c r="C96" s="137" t="s">
        <v>422</v>
      </c>
      <c r="D96" s="224" t="s">
        <v>423</v>
      </c>
      <c r="E96" s="406">
        <v>6420</v>
      </c>
      <c r="F96" s="406">
        <f t="shared" si="19"/>
        <v>779</v>
      </c>
      <c r="G96" s="371">
        <v>779</v>
      </c>
      <c r="H96" s="371"/>
      <c r="I96" s="371"/>
      <c r="J96" s="371"/>
      <c r="K96" s="371"/>
      <c r="L96" s="371"/>
      <c r="M96" s="372"/>
    </row>
    <row r="97" spans="1:13" s="267" customFormat="1" ht="11.25">
      <c r="A97" s="270"/>
      <c r="B97" s="271"/>
      <c r="C97" s="137" t="s">
        <v>429</v>
      </c>
      <c r="D97" s="224" t="s">
        <v>430</v>
      </c>
      <c r="E97" s="406">
        <v>733</v>
      </c>
      <c r="F97" s="406">
        <f t="shared" si="19"/>
        <v>350</v>
      </c>
      <c r="G97" s="371">
        <v>350</v>
      </c>
      <c r="H97" s="371"/>
      <c r="I97" s="371"/>
      <c r="J97" s="371"/>
      <c r="K97" s="371"/>
      <c r="L97" s="371"/>
      <c r="M97" s="372"/>
    </row>
    <row r="98" spans="1:13" s="247" customFormat="1" ht="24">
      <c r="A98" s="240" t="s">
        <v>285</v>
      </c>
      <c r="B98" s="241"/>
      <c r="C98" s="241"/>
      <c r="D98" s="294" t="s">
        <v>452</v>
      </c>
      <c r="E98" s="407">
        <f aca="true" t="shared" si="20" ref="E98:M98">SUM(E99)</f>
        <v>70689</v>
      </c>
      <c r="F98" s="407">
        <f t="shared" si="20"/>
        <v>63646</v>
      </c>
      <c r="G98" s="376">
        <f t="shared" si="20"/>
        <v>63646</v>
      </c>
      <c r="H98" s="376">
        <f t="shared" si="20"/>
        <v>18660</v>
      </c>
      <c r="I98" s="376">
        <f t="shared" si="20"/>
        <v>3436</v>
      </c>
      <c r="J98" s="376">
        <f t="shared" si="20"/>
        <v>0</v>
      </c>
      <c r="K98" s="376">
        <f t="shared" si="20"/>
        <v>0</v>
      </c>
      <c r="L98" s="376">
        <f t="shared" si="20"/>
        <v>0</v>
      </c>
      <c r="M98" s="377">
        <f t="shared" si="20"/>
        <v>0</v>
      </c>
    </row>
    <row r="99" spans="1:13" s="247" customFormat="1" ht="12">
      <c r="A99" s="243"/>
      <c r="B99" s="185" t="s">
        <v>453</v>
      </c>
      <c r="C99" s="185"/>
      <c r="D99" s="223" t="s">
        <v>287</v>
      </c>
      <c r="E99" s="408">
        <f aca="true" t="shared" si="21" ref="E99:M99">SUM(E100:E109)</f>
        <v>70689</v>
      </c>
      <c r="F99" s="408">
        <f t="shared" si="21"/>
        <v>63646</v>
      </c>
      <c r="G99" s="378">
        <f t="shared" si="21"/>
        <v>63646</v>
      </c>
      <c r="H99" s="378">
        <f t="shared" si="21"/>
        <v>18660</v>
      </c>
      <c r="I99" s="378">
        <f t="shared" si="21"/>
        <v>3436</v>
      </c>
      <c r="J99" s="378">
        <f t="shared" si="21"/>
        <v>0</v>
      </c>
      <c r="K99" s="378">
        <f t="shared" si="21"/>
        <v>0</v>
      </c>
      <c r="L99" s="378">
        <f t="shared" si="21"/>
        <v>0</v>
      </c>
      <c r="M99" s="379">
        <f t="shared" si="21"/>
        <v>0</v>
      </c>
    </row>
    <row r="100" spans="1:13" s="257" customFormat="1" ht="11.25">
      <c r="A100" s="250"/>
      <c r="B100" s="249"/>
      <c r="C100" s="255" t="s">
        <v>433</v>
      </c>
      <c r="D100" s="256" t="s">
        <v>434</v>
      </c>
      <c r="E100" s="406">
        <v>6000</v>
      </c>
      <c r="F100" s="406">
        <f aca="true" t="shared" si="22" ref="F100:F109">SUM(G100+M100)</f>
        <v>6000</v>
      </c>
      <c r="G100" s="366">
        <v>6000</v>
      </c>
      <c r="H100" s="366"/>
      <c r="I100" s="366"/>
      <c r="J100" s="366"/>
      <c r="K100" s="366"/>
      <c r="L100" s="366"/>
      <c r="M100" s="367"/>
    </row>
    <row r="101" spans="1:13" s="257" customFormat="1" ht="11.25">
      <c r="A101" s="250"/>
      <c r="B101" s="253"/>
      <c r="C101" s="255" t="s">
        <v>418</v>
      </c>
      <c r="D101" s="256" t="s">
        <v>419</v>
      </c>
      <c r="E101" s="406">
        <v>3008</v>
      </c>
      <c r="F101" s="406">
        <f t="shared" si="22"/>
        <v>3008</v>
      </c>
      <c r="G101" s="366">
        <f>SUM(I101)</f>
        <v>3008</v>
      </c>
      <c r="H101" s="366"/>
      <c r="I101" s="366">
        <v>3008</v>
      </c>
      <c r="J101" s="366"/>
      <c r="K101" s="366"/>
      <c r="L101" s="366"/>
      <c r="M101" s="367"/>
    </row>
    <row r="102" spans="1:13" s="257" customFormat="1" ht="11.25">
      <c r="A102" s="250"/>
      <c r="B102" s="253"/>
      <c r="C102" s="255" t="s">
        <v>420</v>
      </c>
      <c r="D102" s="256" t="s">
        <v>421</v>
      </c>
      <c r="E102" s="406">
        <v>428</v>
      </c>
      <c r="F102" s="406">
        <f t="shared" si="22"/>
        <v>428</v>
      </c>
      <c r="G102" s="366">
        <f>SUM(I102)</f>
        <v>428</v>
      </c>
      <c r="H102" s="366"/>
      <c r="I102" s="366">
        <v>428</v>
      </c>
      <c r="J102" s="366"/>
      <c r="K102" s="366"/>
      <c r="L102" s="366"/>
      <c r="M102" s="367"/>
    </row>
    <row r="103" spans="1:13" s="257" customFormat="1" ht="11.25">
      <c r="A103" s="250"/>
      <c r="B103" s="253"/>
      <c r="C103" s="255" t="s">
        <v>440</v>
      </c>
      <c r="D103" s="256" t="s">
        <v>441</v>
      </c>
      <c r="E103" s="406">
        <v>18660</v>
      </c>
      <c r="F103" s="406">
        <f t="shared" si="22"/>
        <v>18660</v>
      </c>
      <c r="G103" s="366">
        <f>SUM(H103)</f>
        <v>18660</v>
      </c>
      <c r="H103" s="366">
        <v>18660</v>
      </c>
      <c r="I103" s="366"/>
      <c r="J103" s="366"/>
      <c r="K103" s="366"/>
      <c r="L103" s="366"/>
      <c r="M103" s="367"/>
    </row>
    <row r="104" spans="1:13" s="257" customFormat="1" ht="11.25">
      <c r="A104" s="250"/>
      <c r="B104" s="253"/>
      <c r="C104" s="255" t="s">
        <v>404</v>
      </c>
      <c r="D104" s="256" t="s">
        <v>405</v>
      </c>
      <c r="E104" s="406">
        <v>25050</v>
      </c>
      <c r="F104" s="406">
        <f t="shared" si="22"/>
        <v>25150</v>
      </c>
      <c r="G104" s="366">
        <v>25150</v>
      </c>
      <c r="H104" s="366"/>
      <c r="I104" s="366"/>
      <c r="J104" s="366"/>
      <c r="K104" s="366"/>
      <c r="L104" s="366"/>
      <c r="M104" s="367"/>
    </row>
    <row r="105" spans="1:13" s="257" customFormat="1" ht="11.25">
      <c r="A105" s="250"/>
      <c r="B105" s="253"/>
      <c r="C105" s="255" t="s">
        <v>442</v>
      </c>
      <c r="D105" s="256" t="s">
        <v>443</v>
      </c>
      <c r="E105" s="406">
        <v>3923</v>
      </c>
      <c r="F105" s="406">
        <f t="shared" si="22"/>
        <v>3900</v>
      </c>
      <c r="G105" s="366">
        <v>3900</v>
      </c>
      <c r="H105" s="366"/>
      <c r="I105" s="366"/>
      <c r="J105" s="366"/>
      <c r="K105" s="366"/>
      <c r="L105" s="366"/>
      <c r="M105" s="367"/>
    </row>
    <row r="106" spans="1:13" s="257" customFormat="1" ht="11.25">
      <c r="A106" s="250"/>
      <c r="B106" s="253"/>
      <c r="C106" s="255" t="s">
        <v>427</v>
      </c>
      <c r="D106" s="256" t="s">
        <v>428</v>
      </c>
      <c r="E106" s="406">
        <v>5000</v>
      </c>
      <c r="F106" s="406">
        <f t="shared" si="22"/>
        <v>0</v>
      </c>
      <c r="G106" s="366"/>
      <c r="H106" s="366"/>
      <c r="I106" s="366"/>
      <c r="J106" s="366"/>
      <c r="K106" s="366"/>
      <c r="L106" s="366"/>
      <c r="M106" s="367"/>
    </row>
    <row r="107" spans="1:13" s="257" customFormat="1" ht="11.25">
      <c r="A107" s="250"/>
      <c r="B107" s="253"/>
      <c r="C107" s="255" t="s">
        <v>406</v>
      </c>
      <c r="D107" s="256" t="s">
        <v>407</v>
      </c>
      <c r="E107" s="406">
        <v>4200</v>
      </c>
      <c r="F107" s="406">
        <f t="shared" si="22"/>
        <v>4500</v>
      </c>
      <c r="G107" s="366">
        <v>4500</v>
      </c>
      <c r="H107" s="366"/>
      <c r="I107" s="366"/>
      <c r="J107" s="366"/>
      <c r="K107" s="366"/>
      <c r="L107" s="366"/>
      <c r="M107" s="367"/>
    </row>
    <row r="108" spans="1:13" s="257" customFormat="1" ht="11.25">
      <c r="A108" s="250"/>
      <c r="B108" s="253"/>
      <c r="C108" s="255" t="s">
        <v>446</v>
      </c>
      <c r="D108" s="256" t="s">
        <v>447</v>
      </c>
      <c r="E108" s="406">
        <v>1940</v>
      </c>
      <c r="F108" s="406">
        <f t="shared" si="22"/>
        <v>2000</v>
      </c>
      <c r="G108" s="366">
        <v>2000</v>
      </c>
      <c r="H108" s="366"/>
      <c r="I108" s="366"/>
      <c r="J108" s="366"/>
      <c r="K108" s="366"/>
      <c r="L108" s="366"/>
      <c r="M108" s="367"/>
    </row>
    <row r="109" spans="1:13" s="257" customFormat="1" ht="22.5">
      <c r="A109" s="250"/>
      <c r="B109" s="253"/>
      <c r="C109" s="255" t="s">
        <v>424</v>
      </c>
      <c r="D109" s="259" t="s">
        <v>425</v>
      </c>
      <c r="E109" s="406">
        <v>2480</v>
      </c>
      <c r="F109" s="406">
        <f t="shared" si="22"/>
        <v>0</v>
      </c>
      <c r="G109" s="366"/>
      <c r="H109" s="366"/>
      <c r="I109" s="366"/>
      <c r="J109" s="366"/>
      <c r="K109" s="366"/>
      <c r="L109" s="366"/>
      <c r="M109" s="367"/>
    </row>
    <row r="110" spans="1:13" s="247" customFormat="1" ht="60">
      <c r="A110" s="240" t="s">
        <v>289</v>
      </c>
      <c r="B110" s="241"/>
      <c r="C110" s="241"/>
      <c r="D110" s="294" t="s">
        <v>454</v>
      </c>
      <c r="E110" s="407">
        <f aca="true" t="shared" si="23" ref="E110:M110">SUM(E111)</f>
        <v>13788</v>
      </c>
      <c r="F110" s="407">
        <f t="shared" si="23"/>
        <v>13963</v>
      </c>
      <c r="G110" s="376">
        <f t="shared" si="23"/>
        <v>13963</v>
      </c>
      <c r="H110" s="376">
        <f t="shared" si="23"/>
        <v>1000</v>
      </c>
      <c r="I110" s="376">
        <f t="shared" si="23"/>
        <v>263</v>
      </c>
      <c r="J110" s="376">
        <f t="shared" si="23"/>
        <v>0</v>
      </c>
      <c r="K110" s="376">
        <f t="shared" si="23"/>
        <v>0</v>
      </c>
      <c r="L110" s="376">
        <f t="shared" si="23"/>
        <v>0</v>
      </c>
      <c r="M110" s="377">
        <f t="shared" si="23"/>
        <v>0</v>
      </c>
    </row>
    <row r="111" spans="1:13" s="247" customFormat="1" ht="24">
      <c r="A111" s="243"/>
      <c r="B111" s="185" t="s">
        <v>455</v>
      </c>
      <c r="C111" s="185"/>
      <c r="D111" s="226" t="s">
        <v>456</v>
      </c>
      <c r="E111" s="408">
        <f aca="true" t="shared" si="24" ref="E111:M111">SUM(E112:E117)</f>
        <v>13788</v>
      </c>
      <c r="F111" s="408">
        <f t="shared" si="24"/>
        <v>13963</v>
      </c>
      <c r="G111" s="378">
        <f t="shared" si="24"/>
        <v>13963</v>
      </c>
      <c r="H111" s="378">
        <f t="shared" si="24"/>
        <v>1000</v>
      </c>
      <c r="I111" s="378">
        <f t="shared" si="24"/>
        <v>263</v>
      </c>
      <c r="J111" s="378">
        <f t="shared" si="24"/>
        <v>0</v>
      </c>
      <c r="K111" s="378">
        <f t="shared" si="24"/>
        <v>0</v>
      </c>
      <c r="L111" s="378">
        <f t="shared" si="24"/>
        <v>0</v>
      </c>
      <c r="M111" s="379">
        <f t="shared" si="24"/>
        <v>0</v>
      </c>
    </row>
    <row r="112" spans="1:13" s="257" customFormat="1" ht="11.25">
      <c r="A112" s="250"/>
      <c r="B112" s="253"/>
      <c r="C112" s="255" t="s">
        <v>418</v>
      </c>
      <c r="D112" s="256" t="s">
        <v>419</v>
      </c>
      <c r="E112" s="406">
        <v>690</v>
      </c>
      <c r="F112" s="406">
        <f aca="true" t="shared" si="25" ref="F112:F117">SUM(G112+M112)</f>
        <v>230</v>
      </c>
      <c r="G112" s="366">
        <f>SUM(I112)</f>
        <v>230</v>
      </c>
      <c r="H112" s="366"/>
      <c r="I112" s="366">
        <v>230</v>
      </c>
      <c r="J112" s="366"/>
      <c r="K112" s="366"/>
      <c r="L112" s="366"/>
      <c r="M112" s="367"/>
    </row>
    <row r="113" spans="1:13" s="257" customFormat="1" ht="11.25">
      <c r="A113" s="250"/>
      <c r="B113" s="253"/>
      <c r="C113" s="255" t="s">
        <v>420</v>
      </c>
      <c r="D113" s="256" t="s">
        <v>421</v>
      </c>
      <c r="E113" s="406">
        <v>98</v>
      </c>
      <c r="F113" s="406">
        <f t="shared" si="25"/>
        <v>33</v>
      </c>
      <c r="G113" s="366">
        <f>SUM(I113)</f>
        <v>33</v>
      </c>
      <c r="H113" s="366"/>
      <c r="I113" s="366">
        <v>33</v>
      </c>
      <c r="J113" s="366"/>
      <c r="K113" s="366"/>
      <c r="L113" s="366"/>
      <c r="M113" s="367"/>
    </row>
    <row r="114" spans="1:13" s="257" customFormat="1" ht="11.25">
      <c r="A114" s="250"/>
      <c r="B114" s="253"/>
      <c r="C114" s="255" t="s">
        <v>440</v>
      </c>
      <c r="D114" s="256" t="s">
        <v>441</v>
      </c>
      <c r="E114" s="406">
        <v>3000</v>
      </c>
      <c r="F114" s="406">
        <f t="shared" si="25"/>
        <v>1000</v>
      </c>
      <c r="G114" s="366">
        <f>SUM(H114)</f>
        <v>1000</v>
      </c>
      <c r="H114" s="366">
        <v>1000</v>
      </c>
      <c r="I114" s="366"/>
      <c r="J114" s="366"/>
      <c r="K114" s="366"/>
      <c r="L114" s="366"/>
      <c r="M114" s="367"/>
    </row>
    <row r="115" spans="1:13" s="257" customFormat="1" ht="11.25">
      <c r="A115" s="250"/>
      <c r="B115" s="253"/>
      <c r="C115" s="255" t="s">
        <v>404</v>
      </c>
      <c r="D115" s="256" t="s">
        <v>405</v>
      </c>
      <c r="E115" s="406">
        <v>0</v>
      </c>
      <c r="F115" s="406">
        <f t="shared" si="25"/>
        <v>1000</v>
      </c>
      <c r="G115" s="366">
        <v>1000</v>
      </c>
      <c r="H115" s="366"/>
      <c r="I115" s="366"/>
      <c r="J115" s="366"/>
      <c r="K115" s="366"/>
      <c r="L115" s="366"/>
      <c r="M115" s="367"/>
    </row>
    <row r="116" spans="1:13" s="257" customFormat="1" ht="11.25">
      <c r="A116" s="250"/>
      <c r="B116" s="253"/>
      <c r="C116" s="255" t="s">
        <v>406</v>
      </c>
      <c r="D116" s="256" t="s">
        <v>407</v>
      </c>
      <c r="E116" s="406">
        <v>10000</v>
      </c>
      <c r="F116" s="406">
        <f t="shared" si="25"/>
        <v>11000</v>
      </c>
      <c r="G116" s="366">
        <v>11000</v>
      </c>
      <c r="H116" s="366"/>
      <c r="I116" s="366"/>
      <c r="J116" s="366"/>
      <c r="K116" s="366"/>
      <c r="L116" s="366"/>
      <c r="M116" s="367"/>
    </row>
    <row r="117" spans="1:13" s="257" customFormat="1" ht="22.5">
      <c r="A117" s="250"/>
      <c r="B117" s="253"/>
      <c r="C117" s="255" t="s">
        <v>525</v>
      </c>
      <c r="D117" s="259" t="s">
        <v>533</v>
      </c>
      <c r="E117" s="406">
        <v>0</v>
      </c>
      <c r="F117" s="406">
        <f t="shared" si="25"/>
        <v>700</v>
      </c>
      <c r="G117" s="366">
        <v>700</v>
      </c>
      <c r="H117" s="366"/>
      <c r="I117" s="366"/>
      <c r="J117" s="366"/>
      <c r="K117" s="366"/>
      <c r="L117" s="366"/>
      <c r="M117" s="367"/>
    </row>
    <row r="118" spans="1:13" s="247" customFormat="1" ht="12">
      <c r="A118" s="240" t="s">
        <v>457</v>
      </c>
      <c r="B118" s="241"/>
      <c r="C118" s="241"/>
      <c r="D118" s="242" t="s">
        <v>458</v>
      </c>
      <c r="E118" s="407">
        <f aca="true" t="shared" si="26" ref="E118:M118">SUM(E119)</f>
        <v>122770</v>
      </c>
      <c r="F118" s="407">
        <f t="shared" si="26"/>
        <v>134000</v>
      </c>
      <c r="G118" s="376">
        <f t="shared" si="26"/>
        <v>134000</v>
      </c>
      <c r="H118" s="376">
        <f t="shared" si="26"/>
        <v>0</v>
      </c>
      <c r="I118" s="376">
        <f t="shared" si="26"/>
        <v>0</v>
      </c>
      <c r="J118" s="376">
        <f t="shared" si="26"/>
        <v>0</v>
      </c>
      <c r="K118" s="376">
        <f t="shared" si="26"/>
        <v>134000</v>
      </c>
      <c r="L118" s="376">
        <f t="shared" si="26"/>
        <v>0</v>
      </c>
      <c r="M118" s="377">
        <f t="shared" si="26"/>
        <v>0</v>
      </c>
    </row>
    <row r="119" spans="1:13" s="247" customFormat="1" ht="36">
      <c r="A119" s="243"/>
      <c r="B119" s="185" t="s">
        <v>459</v>
      </c>
      <c r="C119" s="185"/>
      <c r="D119" s="226" t="s">
        <v>460</v>
      </c>
      <c r="E119" s="408">
        <f aca="true" t="shared" si="27" ref="E119:M119">SUM(E120:E121)</f>
        <v>122770</v>
      </c>
      <c r="F119" s="408">
        <f t="shared" si="27"/>
        <v>134000</v>
      </c>
      <c r="G119" s="378">
        <f t="shared" si="27"/>
        <v>134000</v>
      </c>
      <c r="H119" s="378">
        <f t="shared" si="27"/>
        <v>0</v>
      </c>
      <c r="I119" s="378">
        <f t="shared" si="27"/>
        <v>0</v>
      </c>
      <c r="J119" s="378">
        <f t="shared" si="27"/>
        <v>0</v>
      </c>
      <c r="K119" s="378">
        <f t="shared" si="27"/>
        <v>134000</v>
      </c>
      <c r="L119" s="378">
        <f t="shared" si="27"/>
        <v>0</v>
      </c>
      <c r="M119" s="379">
        <f t="shared" si="27"/>
        <v>0</v>
      </c>
    </row>
    <row r="120" spans="1:13" s="257" customFormat="1" ht="33.75">
      <c r="A120" s="264"/>
      <c r="B120" s="249"/>
      <c r="C120" s="255" t="s">
        <v>461</v>
      </c>
      <c r="D120" s="259" t="s">
        <v>462</v>
      </c>
      <c r="E120" s="406">
        <v>118000</v>
      </c>
      <c r="F120" s="406">
        <f>SUM(G120+M120)</f>
        <v>130000</v>
      </c>
      <c r="G120" s="366">
        <v>130000</v>
      </c>
      <c r="H120" s="366"/>
      <c r="I120" s="366"/>
      <c r="J120" s="366"/>
      <c r="K120" s="366">
        <v>130000</v>
      </c>
      <c r="L120" s="366"/>
      <c r="M120" s="367"/>
    </row>
    <row r="121" spans="1:13" s="257" customFormat="1" ht="33.75">
      <c r="A121" s="272"/>
      <c r="B121" s="265"/>
      <c r="C121" s="255" t="s">
        <v>527</v>
      </c>
      <c r="D121" s="259" t="s">
        <v>462</v>
      </c>
      <c r="E121" s="406">
        <v>4770</v>
      </c>
      <c r="F121" s="406">
        <f>SUM(G121+M121)</f>
        <v>4000</v>
      </c>
      <c r="G121" s="366">
        <v>4000</v>
      </c>
      <c r="H121" s="366"/>
      <c r="I121" s="366"/>
      <c r="J121" s="366"/>
      <c r="K121" s="366">
        <v>4000</v>
      </c>
      <c r="L121" s="366"/>
      <c r="M121" s="367"/>
    </row>
    <row r="122" spans="1:13" s="247" customFormat="1" ht="12">
      <c r="A122" s="240" t="s">
        <v>326</v>
      </c>
      <c r="B122" s="241"/>
      <c r="C122" s="241"/>
      <c r="D122" s="242" t="s">
        <v>327</v>
      </c>
      <c r="E122" s="407">
        <f aca="true" t="shared" si="28" ref="E122:M122">SUM(E123+E126)</f>
        <v>50625</v>
      </c>
      <c r="F122" s="407">
        <f t="shared" si="28"/>
        <v>46095</v>
      </c>
      <c r="G122" s="376">
        <f t="shared" si="28"/>
        <v>46095</v>
      </c>
      <c r="H122" s="376">
        <f t="shared" si="28"/>
        <v>0</v>
      </c>
      <c r="I122" s="376">
        <f t="shared" si="28"/>
        <v>0</v>
      </c>
      <c r="J122" s="376">
        <f t="shared" si="28"/>
        <v>0</v>
      </c>
      <c r="K122" s="376">
        <f t="shared" si="28"/>
        <v>0</v>
      </c>
      <c r="L122" s="376">
        <f t="shared" si="28"/>
        <v>0</v>
      </c>
      <c r="M122" s="377">
        <f t="shared" si="28"/>
        <v>0</v>
      </c>
    </row>
    <row r="123" spans="1:13" s="247" customFormat="1" ht="12">
      <c r="A123" s="295"/>
      <c r="B123" s="185" t="s">
        <v>334</v>
      </c>
      <c r="C123" s="185"/>
      <c r="D123" s="223" t="s">
        <v>335</v>
      </c>
      <c r="E123" s="408">
        <f>SUM(E124:E125)</f>
        <v>50019</v>
      </c>
      <c r="F123" s="408">
        <f>SUM(F124:F125)</f>
        <v>31095</v>
      </c>
      <c r="G123" s="378">
        <f aca="true" t="shared" si="29" ref="G123:M123">SUM(G124+G125)</f>
        <v>31095</v>
      </c>
      <c r="H123" s="378">
        <f t="shared" si="29"/>
        <v>0</v>
      </c>
      <c r="I123" s="378">
        <f t="shared" si="29"/>
        <v>0</v>
      </c>
      <c r="J123" s="378">
        <f t="shared" si="29"/>
        <v>0</v>
      </c>
      <c r="K123" s="378">
        <f t="shared" si="29"/>
        <v>0</v>
      </c>
      <c r="L123" s="378">
        <f t="shared" si="29"/>
        <v>0</v>
      </c>
      <c r="M123" s="379">
        <f t="shared" si="29"/>
        <v>0</v>
      </c>
    </row>
    <row r="124" spans="1:13" s="257" customFormat="1" ht="11.25">
      <c r="A124" s="244"/>
      <c r="B124" s="258"/>
      <c r="C124" s="255" t="s">
        <v>446</v>
      </c>
      <c r="D124" s="256" t="s">
        <v>447</v>
      </c>
      <c r="E124" s="406">
        <v>20638</v>
      </c>
      <c r="F124" s="406">
        <f>SUM(G124+M124)</f>
        <v>17121</v>
      </c>
      <c r="G124" s="366">
        <v>17121</v>
      </c>
      <c r="H124" s="366"/>
      <c r="I124" s="366"/>
      <c r="J124" s="366"/>
      <c r="K124" s="366"/>
      <c r="L124" s="366"/>
      <c r="M124" s="367"/>
    </row>
    <row r="125" spans="1:13" s="257" customFormat="1" ht="11.25">
      <c r="A125" s="244"/>
      <c r="B125" s="258"/>
      <c r="C125" s="255" t="s">
        <v>463</v>
      </c>
      <c r="D125" s="256" t="s">
        <v>464</v>
      </c>
      <c r="E125" s="406">
        <v>29381</v>
      </c>
      <c r="F125" s="406">
        <f>SUM(G125+M125)</f>
        <v>13974</v>
      </c>
      <c r="G125" s="366">
        <v>13974</v>
      </c>
      <c r="H125" s="366"/>
      <c r="I125" s="366"/>
      <c r="J125" s="366"/>
      <c r="K125" s="366"/>
      <c r="L125" s="366"/>
      <c r="M125" s="367"/>
    </row>
    <row r="126" spans="1:13" s="247" customFormat="1" ht="12">
      <c r="A126" s="293"/>
      <c r="B126" s="185" t="s">
        <v>465</v>
      </c>
      <c r="C126" s="185"/>
      <c r="D126" s="223" t="s">
        <v>466</v>
      </c>
      <c r="E126" s="408">
        <f aca="true" t="shared" si="30" ref="E126:M126">SUM(E127)</f>
        <v>606</v>
      </c>
      <c r="F126" s="408">
        <f t="shared" si="30"/>
        <v>15000</v>
      </c>
      <c r="G126" s="378">
        <f t="shared" si="30"/>
        <v>15000</v>
      </c>
      <c r="H126" s="378">
        <f t="shared" si="30"/>
        <v>0</v>
      </c>
      <c r="I126" s="378">
        <f t="shared" si="30"/>
        <v>0</v>
      </c>
      <c r="J126" s="378">
        <f t="shared" si="30"/>
        <v>0</v>
      </c>
      <c r="K126" s="378">
        <f t="shared" si="30"/>
        <v>0</v>
      </c>
      <c r="L126" s="378">
        <f t="shared" si="30"/>
        <v>0</v>
      </c>
      <c r="M126" s="379">
        <f t="shared" si="30"/>
        <v>0</v>
      </c>
    </row>
    <row r="127" spans="1:13" s="257" customFormat="1" ht="11.25">
      <c r="A127" s="264"/>
      <c r="B127" s="249"/>
      <c r="C127" s="255" t="s">
        <v>467</v>
      </c>
      <c r="D127" s="256" t="s">
        <v>468</v>
      </c>
      <c r="E127" s="406">
        <v>606</v>
      </c>
      <c r="F127" s="406">
        <f>SUM(G127+M127)</f>
        <v>15000</v>
      </c>
      <c r="G127" s="366">
        <v>15000</v>
      </c>
      <c r="H127" s="366"/>
      <c r="I127" s="366"/>
      <c r="J127" s="366"/>
      <c r="K127" s="366"/>
      <c r="L127" s="366"/>
      <c r="M127" s="367"/>
    </row>
    <row r="128" spans="1:13" s="247" customFormat="1" ht="12">
      <c r="A128" s="240" t="s">
        <v>338</v>
      </c>
      <c r="B128" s="241"/>
      <c r="C128" s="241"/>
      <c r="D128" s="242" t="s">
        <v>339</v>
      </c>
      <c r="E128" s="407">
        <f aca="true" t="shared" si="31" ref="E128:M128">SUM(E129+E147+E165+E182+E184+E191)</f>
        <v>3115102</v>
      </c>
      <c r="F128" s="407">
        <f t="shared" si="31"/>
        <v>3845620</v>
      </c>
      <c r="G128" s="376">
        <f t="shared" si="31"/>
        <v>2951620</v>
      </c>
      <c r="H128" s="376">
        <f t="shared" si="31"/>
        <v>1817992</v>
      </c>
      <c r="I128" s="376">
        <f t="shared" si="31"/>
        <v>455586</v>
      </c>
      <c r="J128" s="376">
        <f t="shared" si="31"/>
        <v>0</v>
      </c>
      <c r="K128" s="376">
        <f t="shared" si="31"/>
        <v>0</v>
      </c>
      <c r="L128" s="376">
        <f t="shared" si="31"/>
        <v>0</v>
      </c>
      <c r="M128" s="377">
        <f t="shared" si="31"/>
        <v>894000</v>
      </c>
    </row>
    <row r="129" spans="1:13" s="247" customFormat="1" ht="12">
      <c r="A129" s="243"/>
      <c r="B129" s="185" t="s">
        <v>340</v>
      </c>
      <c r="C129" s="185"/>
      <c r="D129" s="223" t="s">
        <v>469</v>
      </c>
      <c r="E129" s="408">
        <f aca="true" t="shared" si="32" ref="E129:M129">SUM(E130:E146)</f>
        <v>1779394</v>
      </c>
      <c r="F129" s="408">
        <f t="shared" si="32"/>
        <v>1890761</v>
      </c>
      <c r="G129" s="378">
        <f t="shared" si="32"/>
        <v>1890761</v>
      </c>
      <c r="H129" s="378">
        <f t="shared" si="32"/>
        <v>1221435</v>
      </c>
      <c r="I129" s="378">
        <f t="shared" si="32"/>
        <v>331216</v>
      </c>
      <c r="J129" s="378">
        <f t="shared" si="32"/>
        <v>0</v>
      </c>
      <c r="K129" s="378">
        <f t="shared" si="32"/>
        <v>0</v>
      </c>
      <c r="L129" s="378">
        <f t="shared" si="32"/>
        <v>0</v>
      </c>
      <c r="M129" s="379">
        <f t="shared" si="32"/>
        <v>0</v>
      </c>
    </row>
    <row r="130" spans="1:13" s="257" customFormat="1" ht="11.25">
      <c r="A130" s="264"/>
      <c r="B130" s="249"/>
      <c r="C130" s="255" t="s">
        <v>412</v>
      </c>
      <c r="D130" s="256" t="s">
        <v>413</v>
      </c>
      <c r="E130" s="406">
        <v>98087</v>
      </c>
      <c r="F130" s="406">
        <f aca="true" t="shared" si="33" ref="F130:F146">SUM(G130+M130)</f>
        <v>98225</v>
      </c>
      <c r="G130" s="366">
        <v>98225</v>
      </c>
      <c r="H130" s="366"/>
      <c r="I130" s="366"/>
      <c r="J130" s="366"/>
      <c r="K130" s="366"/>
      <c r="L130" s="366"/>
      <c r="M130" s="367"/>
    </row>
    <row r="131" spans="1:13" s="257" customFormat="1" ht="11.25">
      <c r="A131" s="264"/>
      <c r="B131" s="253"/>
      <c r="C131" s="255" t="s">
        <v>414</v>
      </c>
      <c r="D131" s="256" t="s">
        <v>415</v>
      </c>
      <c r="E131" s="406">
        <v>982068</v>
      </c>
      <c r="F131" s="406">
        <f t="shared" si="33"/>
        <v>1098759</v>
      </c>
      <c r="G131" s="366">
        <f>SUM(H131)</f>
        <v>1098759</v>
      </c>
      <c r="H131" s="366">
        <v>1098759</v>
      </c>
      <c r="I131" s="366"/>
      <c r="J131" s="366"/>
      <c r="K131" s="366"/>
      <c r="L131" s="366"/>
      <c r="M131" s="367"/>
    </row>
    <row r="132" spans="1:13" s="257" customFormat="1" ht="11.25">
      <c r="A132" s="264"/>
      <c r="B132" s="253"/>
      <c r="C132" s="255" t="s">
        <v>416</v>
      </c>
      <c r="D132" s="256" t="s">
        <v>417</v>
      </c>
      <c r="E132" s="406">
        <v>74508</v>
      </c>
      <c r="F132" s="406">
        <f t="shared" si="33"/>
        <v>84666</v>
      </c>
      <c r="G132" s="366">
        <f>SUM(H132)</f>
        <v>84666</v>
      </c>
      <c r="H132" s="366">
        <v>84666</v>
      </c>
      <c r="I132" s="366"/>
      <c r="J132" s="366"/>
      <c r="K132" s="366"/>
      <c r="L132" s="366"/>
      <c r="M132" s="367"/>
    </row>
    <row r="133" spans="1:13" s="257" customFormat="1" ht="11.25">
      <c r="A133" s="264"/>
      <c r="B133" s="253"/>
      <c r="C133" s="255" t="s">
        <v>418</v>
      </c>
      <c r="D133" s="256" t="s">
        <v>419</v>
      </c>
      <c r="E133" s="406">
        <v>300023</v>
      </c>
      <c r="F133" s="406">
        <f t="shared" si="33"/>
        <v>283507</v>
      </c>
      <c r="G133" s="366">
        <f>SUM(I133)</f>
        <v>283507</v>
      </c>
      <c r="H133" s="366"/>
      <c r="I133" s="366">
        <v>283507</v>
      </c>
      <c r="J133" s="366"/>
      <c r="K133" s="366"/>
      <c r="L133" s="366"/>
      <c r="M133" s="367"/>
    </row>
    <row r="134" spans="1:13" s="257" customFormat="1" ht="11.25">
      <c r="A134" s="264"/>
      <c r="B134" s="253"/>
      <c r="C134" s="255" t="s">
        <v>420</v>
      </c>
      <c r="D134" s="256" t="s">
        <v>421</v>
      </c>
      <c r="E134" s="406">
        <v>53138</v>
      </c>
      <c r="F134" s="406">
        <f t="shared" si="33"/>
        <v>47709</v>
      </c>
      <c r="G134" s="366">
        <f>SUM(I134)</f>
        <v>47709</v>
      </c>
      <c r="H134" s="366"/>
      <c r="I134" s="366">
        <v>47709</v>
      </c>
      <c r="J134" s="366"/>
      <c r="K134" s="366"/>
      <c r="L134" s="366"/>
      <c r="M134" s="367"/>
    </row>
    <row r="135" spans="1:13" s="257" customFormat="1" ht="11.25">
      <c r="A135" s="250"/>
      <c r="B135" s="253"/>
      <c r="C135" s="255" t="s">
        <v>440</v>
      </c>
      <c r="D135" s="256" t="s">
        <v>441</v>
      </c>
      <c r="E135" s="406">
        <v>19600</v>
      </c>
      <c r="F135" s="406">
        <f t="shared" si="33"/>
        <v>38010</v>
      </c>
      <c r="G135" s="366">
        <f>SUM(H135)</f>
        <v>38010</v>
      </c>
      <c r="H135" s="366">
        <v>38010</v>
      </c>
      <c r="I135" s="366"/>
      <c r="J135" s="366"/>
      <c r="K135" s="366"/>
      <c r="L135" s="366"/>
      <c r="M135" s="367"/>
    </row>
    <row r="136" spans="1:13" s="257" customFormat="1" ht="11.25">
      <c r="A136" s="264"/>
      <c r="B136" s="253"/>
      <c r="C136" s="255" t="s">
        <v>404</v>
      </c>
      <c r="D136" s="256" t="s">
        <v>405</v>
      </c>
      <c r="E136" s="406">
        <v>115237</v>
      </c>
      <c r="F136" s="406">
        <f t="shared" si="33"/>
        <v>108350</v>
      </c>
      <c r="G136" s="366">
        <v>108350</v>
      </c>
      <c r="H136" s="366"/>
      <c r="I136" s="366"/>
      <c r="J136" s="366"/>
      <c r="K136" s="366"/>
      <c r="L136" s="366"/>
      <c r="M136" s="367"/>
    </row>
    <row r="137" spans="1:13" s="257" customFormat="1" ht="11.25">
      <c r="A137" s="244"/>
      <c r="B137" s="258"/>
      <c r="C137" s="255" t="s">
        <v>472</v>
      </c>
      <c r="D137" s="256" t="s">
        <v>473</v>
      </c>
      <c r="E137" s="406">
        <v>5758</v>
      </c>
      <c r="F137" s="406">
        <f t="shared" si="33"/>
        <v>3600</v>
      </c>
      <c r="G137" s="366">
        <v>3600</v>
      </c>
      <c r="H137" s="366"/>
      <c r="I137" s="366"/>
      <c r="J137" s="366"/>
      <c r="K137" s="366"/>
      <c r="L137" s="366"/>
      <c r="M137" s="367"/>
    </row>
    <row r="138" spans="1:13" s="257" customFormat="1" ht="11.25">
      <c r="A138" s="264"/>
      <c r="B138" s="253"/>
      <c r="C138" s="255" t="s">
        <v>442</v>
      </c>
      <c r="D138" s="256" t="s">
        <v>443</v>
      </c>
      <c r="E138" s="406">
        <v>24895</v>
      </c>
      <c r="F138" s="406">
        <f t="shared" si="33"/>
        <v>25000</v>
      </c>
      <c r="G138" s="366">
        <v>25000</v>
      </c>
      <c r="H138" s="366"/>
      <c r="I138" s="366"/>
      <c r="J138" s="366"/>
      <c r="K138" s="366"/>
      <c r="L138" s="366"/>
      <c r="M138" s="367"/>
    </row>
    <row r="139" spans="1:13" s="257" customFormat="1" ht="11.25">
      <c r="A139" s="260"/>
      <c r="B139" s="261"/>
      <c r="C139" s="255" t="s">
        <v>427</v>
      </c>
      <c r="D139" s="256" t="s">
        <v>428</v>
      </c>
      <c r="E139" s="406">
        <v>8280</v>
      </c>
      <c r="F139" s="406">
        <f t="shared" si="33"/>
        <v>0</v>
      </c>
      <c r="G139" s="366"/>
      <c r="H139" s="366"/>
      <c r="I139" s="366"/>
      <c r="J139" s="366"/>
      <c r="K139" s="366"/>
      <c r="L139" s="366"/>
      <c r="M139" s="367"/>
    </row>
    <row r="140" spans="1:13" s="257" customFormat="1" ht="11.25">
      <c r="A140" s="264"/>
      <c r="B140" s="253"/>
      <c r="C140" s="255" t="s">
        <v>406</v>
      </c>
      <c r="D140" s="256" t="s">
        <v>407</v>
      </c>
      <c r="E140" s="406">
        <v>19631</v>
      </c>
      <c r="F140" s="406">
        <f t="shared" si="33"/>
        <v>15500</v>
      </c>
      <c r="G140" s="366">
        <v>15500</v>
      </c>
      <c r="H140" s="366"/>
      <c r="I140" s="366"/>
      <c r="J140" s="366"/>
      <c r="K140" s="366"/>
      <c r="L140" s="366"/>
      <c r="M140" s="367"/>
    </row>
    <row r="141" spans="1:13" s="257" customFormat="1" ht="11.25">
      <c r="A141" s="250"/>
      <c r="B141" s="253"/>
      <c r="C141" s="255" t="s">
        <v>444</v>
      </c>
      <c r="D141" s="256" t="s">
        <v>445</v>
      </c>
      <c r="E141" s="406">
        <v>2635</v>
      </c>
      <c r="F141" s="406">
        <f t="shared" si="33"/>
        <v>3954</v>
      </c>
      <c r="G141" s="366">
        <v>3954</v>
      </c>
      <c r="H141" s="366"/>
      <c r="I141" s="366"/>
      <c r="J141" s="366"/>
      <c r="K141" s="366"/>
      <c r="L141" s="366"/>
      <c r="M141" s="367"/>
    </row>
    <row r="142" spans="1:13" s="257" customFormat="1" ht="22.5">
      <c r="A142" s="250"/>
      <c r="B142" s="253"/>
      <c r="C142" s="255" t="s">
        <v>522</v>
      </c>
      <c r="D142" s="259" t="s">
        <v>529</v>
      </c>
      <c r="E142" s="406">
        <v>0</v>
      </c>
      <c r="F142" s="406">
        <f t="shared" si="33"/>
        <v>3600</v>
      </c>
      <c r="G142" s="366">
        <v>3600</v>
      </c>
      <c r="H142" s="366"/>
      <c r="I142" s="366"/>
      <c r="J142" s="366"/>
      <c r="K142" s="366"/>
      <c r="L142" s="366"/>
      <c r="M142" s="367"/>
    </row>
    <row r="143" spans="1:13" s="257" customFormat="1" ht="11.25">
      <c r="A143" s="264"/>
      <c r="B143" s="253"/>
      <c r="C143" s="255" t="s">
        <v>435</v>
      </c>
      <c r="D143" s="256" t="s">
        <v>436</v>
      </c>
      <c r="E143" s="406">
        <v>1800</v>
      </c>
      <c r="F143" s="406">
        <f t="shared" si="33"/>
        <v>1890</v>
      </c>
      <c r="G143" s="366">
        <v>1890</v>
      </c>
      <c r="H143" s="366"/>
      <c r="I143" s="366"/>
      <c r="J143" s="366"/>
      <c r="K143" s="366"/>
      <c r="L143" s="366"/>
      <c r="M143" s="367"/>
    </row>
    <row r="144" spans="1:13" s="257" customFormat="1" ht="11.25">
      <c r="A144" s="264"/>
      <c r="B144" s="253"/>
      <c r="C144" s="255" t="s">
        <v>422</v>
      </c>
      <c r="D144" s="256" t="s">
        <v>423</v>
      </c>
      <c r="E144" s="406">
        <v>73734</v>
      </c>
      <c r="F144" s="406">
        <f t="shared" si="33"/>
        <v>75291</v>
      </c>
      <c r="G144" s="366">
        <v>75291</v>
      </c>
      <c r="H144" s="366"/>
      <c r="I144" s="366"/>
      <c r="J144" s="366"/>
      <c r="K144" s="366"/>
      <c r="L144" s="366"/>
      <c r="M144" s="367"/>
    </row>
    <row r="145" spans="1:13" s="257" customFormat="1" ht="22.5">
      <c r="A145" s="250"/>
      <c r="B145" s="253"/>
      <c r="C145" s="255" t="s">
        <v>525</v>
      </c>
      <c r="D145" s="259" t="s">
        <v>533</v>
      </c>
      <c r="E145" s="406">
        <v>0</v>
      </c>
      <c r="F145" s="406">
        <f t="shared" si="33"/>
        <v>900</v>
      </c>
      <c r="G145" s="366">
        <v>900</v>
      </c>
      <c r="H145" s="366"/>
      <c r="I145" s="366"/>
      <c r="J145" s="366"/>
      <c r="K145" s="366"/>
      <c r="L145" s="366"/>
      <c r="M145" s="367"/>
    </row>
    <row r="146" spans="1:13" s="257" customFormat="1" ht="22.5">
      <c r="A146" s="250"/>
      <c r="B146" s="253"/>
      <c r="C146" s="255" t="s">
        <v>526</v>
      </c>
      <c r="D146" s="259" t="s">
        <v>532</v>
      </c>
      <c r="E146" s="406">
        <v>0</v>
      </c>
      <c r="F146" s="406">
        <f t="shared" si="33"/>
        <v>1800</v>
      </c>
      <c r="G146" s="366">
        <v>1800</v>
      </c>
      <c r="H146" s="366"/>
      <c r="I146" s="366"/>
      <c r="J146" s="366"/>
      <c r="K146" s="366"/>
      <c r="L146" s="366"/>
      <c r="M146" s="367"/>
    </row>
    <row r="147" spans="1:13" s="247" customFormat="1" ht="12">
      <c r="A147" s="293"/>
      <c r="B147" s="185" t="s">
        <v>345</v>
      </c>
      <c r="C147" s="185"/>
      <c r="D147" s="223" t="s">
        <v>346</v>
      </c>
      <c r="E147" s="408">
        <f aca="true" t="shared" si="34" ref="E147:M147">SUM(E148:E164)</f>
        <v>323798</v>
      </c>
      <c r="F147" s="408">
        <f t="shared" si="34"/>
        <v>333688</v>
      </c>
      <c r="G147" s="378">
        <f t="shared" si="34"/>
        <v>333688</v>
      </c>
      <c r="H147" s="378">
        <f t="shared" si="34"/>
        <v>237250</v>
      </c>
      <c r="I147" s="378">
        <f t="shared" si="34"/>
        <v>48952</v>
      </c>
      <c r="J147" s="378">
        <f t="shared" si="34"/>
        <v>0</v>
      </c>
      <c r="K147" s="378">
        <f t="shared" si="34"/>
        <v>0</v>
      </c>
      <c r="L147" s="378">
        <f t="shared" si="34"/>
        <v>0</v>
      </c>
      <c r="M147" s="379">
        <f t="shared" si="34"/>
        <v>0</v>
      </c>
    </row>
    <row r="148" spans="1:13" s="257" customFormat="1" ht="11.25">
      <c r="A148" s="264"/>
      <c r="B148" s="249"/>
      <c r="C148" s="255" t="s">
        <v>412</v>
      </c>
      <c r="D148" s="256" t="s">
        <v>413</v>
      </c>
      <c r="E148" s="406">
        <v>15339</v>
      </c>
      <c r="F148" s="406">
        <f aca="true" t="shared" si="35" ref="F148:F162">SUM(G148+M148)</f>
        <v>15621</v>
      </c>
      <c r="G148" s="366">
        <v>15621</v>
      </c>
      <c r="H148" s="366"/>
      <c r="I148" s="366"/>
      <c r="J148" s="366"/>
      <c r="K148" s="366"/>
      <c r="L148" s="366"/>
      <c r="M148" s="367"/>
    </row>
    <row r="149" spans="1:13" s="257" customFormat="1" ht="11.25">
      <c r="A149" s="264"/>
      <c r="B149" s="253"/>
      <c r="C149" s="255" t="s">
        <v>414</v>
      </c>
      <c r="D149" s="256" t="s">
        <v>415</v>
      </c>
      <c r="E149" s="406">
        <v>205694</v>
      </c>
      <c r="F149" s="406">
        <f t="shared" si="35"/>
        <v>215911</v>
      </c>
      <c r="G149" s="366">
        <f>SUM(H149)</f>
        <v>215911</v>
      </c>
      <c r="H149" s="366">
        <v>215911</v>
      </c>
      <c r="I149" s="366"/>
      <c r="J149" s="366"/>
      <c r="K149" s="366"/>
      <c r="L149" s="366"/>
      <c r="M149" s="367"/>
    </row>
    <row r="150" spans="1:13" s="257" customFormat="1" ht="11.25">
      <c r="A150" s="264"/>
      <c r="B150" s="253"/>
      <c r="C150" s="255" t="s">
        <v>416</v>
      </c>
      <c r="D150" s="256" t="s">
        <v>417</v>
      </c>
      <c r="E150" s="406">
        <v>15985</v>
      </c>
      <c r="F150" s="406">
        <f t="shared" si="35"/>
        <v>18759</v>
      </c>
      <c r="G150" s="366">
        <f>SUM(H150)</f>
        <v>18759</v>
      </c>
      <c r="H150" s="366">
        <v>18759</v>
      </c>
      <c r="I150" s="366"/>
      <c r="J150" s="366"/>
      <c r="K150" s="366"/>
      <c r="L150" s="366"/>
      <c r="M150" s="367"/>
    </row>
    <row r="151" spans="1:13" s="257" customFormat="1" ht="11.25">
      <c r="A151" s="264"/>
      <c r="B151" s="253"/>
      <c r="C151" s="255" t="s">
        <v>418</v>
      </c>
      <c r="D151" s="256" t="s">
        <v>419</v>
      </c>
      <c r="E151" s="406">
        <v>40264</v>
      </c>
      <c r="F151" s="406">
        <f t="shared" si="35"/>
        <v>42904</v>
      </c>
      <c r="G151" s="366">
        <f>SUM(I151)</f>
        <v>42904</v>
      </c>
      <c r="H151" s="366"/>
      <c r="I151" s="366">
        <v>42904</v>
      </c>
      <c r="J151" s="366"/>
      <c r="K151" s="366"/>
      <c r="L151" s="366"/>
      <c r="M151" s="367"/>
    </row>
    <row r="152" spans="1:13" s="257" customFormat="1" ht="11.25">
      <c r="A152" s="264"/>
      <c r="B152" s="253"/>
      <c r="C152" s="255" t="s">
        <v>420</v>
      </c>
      <c r="D152" s="256" t="s">
        <v>421</v>
      </c>
      <c r="E152" s="406">
        <v>6064</v>
      </c>
      <c r="F152" s="406">
        <f t="shared" si="35"/>
        <v>6048</v>
      </c>
      <c r="G152" s="366">
        <f>SUM(I152)</f>
        <v>6048</v>
      </c>
      <c r="H152" s="366"/>
      <c r="I152" s="366">
        <v>6048</v>
      </c>
      <c r="J152" s="366"/>
      <c r="K152" s="366"/>
      <c r="L152" s="366"/>
      <c r="M152" s="367"/>
    </row>
    <row r="153" spans="1:13" s="257" customFormat="1" ht="11.25">
      <c r="A153" s="250"/>
      <c r="B153" s="253"/>
      <c r="C153" s="255" t="s">
        <v>440</v>
      </c>
      <c r="D153" s="256" t="s">
        <v>441</v>
      </c>
      <c r="E153" s="406">
        <v>2598</v>
      </c>
      <c r="F153" s="406">
        <f t="shared" si="35"/>
        <v>2580</v>
      </c>
      <c r="G153" s="366">
        <f>SUM(H153)</f>
        <v>2580</v>
      </c>
      <c r="H153" s="366">
        <v>2580</v>
      </c>
      <c r="I153" s="366"/>
      <c r="J153" s="366"/>
      <c r="K153" s="366"/>
      <c r="L153" s="366"/>
      <c r="M153" s="367"/>
    </row>
    <row r="154" spans="1:13" s="257" customFormat="1" ht="11.25">
      <c r="A154" s="264"/>
      <c r="B154" s="253"/>
      <c r="C154" s="255" t="s">
        <v>404</v>
      </c>
      <c r="D154" s="256" t="s">
        <v>405</v>
      </c>
      <c r="E154" s="406">
        <v>16241</v>
      </c>
      <c r="F154" s="406">
        <f t="shared" si="35"/>
        <v>9950</v>
      </c>
      <c r="G154" s="366">
        <v>9950</v>
      </c>
      <c r="H154" s="366"/>
      <c r="I154" s="366"/>
      <c r="J154" s="366"/>
      <c r="K154" s="366"/>
      <c r="L154" s="366"/>
      <c r="M154" s="367"/>
    </row>
    <row r="155" spans="1:13" s="257" customFormat="1" ht="11.25">
      <c r="A155" s="264"/>
      <c r="B155" s="253"/>
      <c r="C155" s="255" t="s">
        <v>472</v>
      </c>
      <c r="D155" s="256" t="s">
        <v>473</v>
      </c>
      <c r="E155" s="406">
        <v>2522</v>
      </c>
      <c r="F155" s="406">
        <f t="shared" si="35"/>
        <v>1000</v>
      </c>
      <c r="G155" s="366">
        <v>1000</v>
      </c>
      <c r="H155" s="366"/>
      <c r="I155" s="366"/>
      <c r="J155" s="366"/>
      <c r="K155" s="366"/>
      <c r="L155" s="366"/>
      <c r="M155" s="367"/>
    </row>
    <row r="156" spans="1:13" s="257" customFormat="1" ht="11.25">
      <c r="A156" s="244"/>
      <c r="B156" s="258"/>
      <c r="C156" s="273">
        <v>4260</v>
      </c>
      <c r="D156" s="266" t="s">
        <v>443</v>
      </c>
      <c r="E156" s="410">
        <v>2120</v>
      </c>
      <c r="F156" s="406">
        <f t="shared" si="35"/>
        <v>2200</v>
      </c>
      <c r="G156" s="366">
        <v>2200</v>
      </c>
      <c r="H156" s="366"/>
      <c r="I156" s="366"/>
      <c r="J156" s="366"/>
      <c r="K156" s="366"/>
      <c r="L156" s="366"/>
      <c r="M156" s="367"/>
    </row>
    <row r="157" spans="1:13" s="257" customFormat="1" ht="11.25">
      <c r="A157" s="260"/>
      <c r="B157" s="261"/>
      <c r="C157" s="255" t="s">
        <v>427</v>
      </c>
      <c r="D157" s="256" t="s">
        <v>428</v>
      </c>
      <c r="E157" s="406">
        <v>111</v>
      </c>
      <c r="F157" s="406">
        <f t="shared" si="35"/>
        <v>0</v>
      </c>
      <c r="G157" s="366"/>
      <c r="H157" s="366"/>
      <c r="I157" s="366"/>
      <c r="J157" s="366"/>
      <c r="K157" s="366"/>
      <c r="L157" s="366"/>
      <c r="M157" s="367"/>
    </row>
    <row r="158" spans="1:13" s="257" customFormat="1" ht="11.25">
      <c r="A158" s="264"/>
      <c r="B158" s="253"/>
      <c r="C158" s="255" t="s">
        <v>406</v>
      </c>
      <c r="D158" s="256" t="s">
        <v>407</v>
      </c>
      <c r="E158" s="406">
        <v>2566</v>
      </c>
      <c r="F158" s="406">
        <f t="shared" si="35"/>
        <v>2000</v>
      </c>
      <c r="G158" s="366">
        <v>2000</v>
      </c>
      <c r="H158" s="366"/>
      <c r="I158" s="366"/>
      <c r="J158" s="366"/>
      <c r="K158" s="366"/>
      <c r="L158" s="366"/>
      <c r="M158" s="367"/>
    </row>
    <row r="159" spans="1:13" s="257" customFormat="1" ht="11.25">
      <c r="A159" s="250"/>
      <c r="B159" s="253"/>
      <c r="C159" s="255" t="s">
        <v>444</v>
      </c>
      <c r="D159" s="256" t="s">
        <v>445</v>
      </c>
      <c r="E159" s="406">
        <v>0</v>
      </c>
      <c r="F159" s="406">
        <f t="shared" si="35"/>
        <v>600</v>
      </c>
      <c r="G159" s="366">
        <v>600</v>
      </c>
      <c r="H159" s="366"/>
      <c r="I159" s="366"/>
      <c r="J159" s="366"/>
      <c r="K159" s="366"/>
      <c r="L159" s="366"/>
      <c r="M159" s="367"/>
    </row>
    <row r="160" spans="1:13" s="257" customFormat="1" ht="22.5">
      <c r="A160" s="250"/>
      <c r="B160" s="253"/>
      <c r="C160" s="255" t="s">
        <v>522</v>
      </c>
      <c r="D160" s="259" t="s">
        <v>529</v>
      </c>
      <c r="E160" s="406">
        <v>0</v>
      </c>
      <c r="F160" s="406">
        <f t="shared" si="35"/>
        <v>700</v>
      </c>
      <c r="G160" s="366">
        <v>700</v>
      </c>
      <c r="H160" s="366"/>
      <c r="I160" s="366"/>
      <c r="J160" s="366"/>
      <c r="K160" s="366"/>
      <c r="L160" s="366"/>
      <c r="M160" s="367"/>
    </row>
    <row r="161" spans="1:13" s="257" customFormat="1" ht="11.25">
      <c r="A161" s="264"/>
      <c r="B161" s="253"/>
      <c r="C161" s="255" t="s">
        <v>435</v>
      </c>
      <c r="D161" s="256" t="s">
        <v>436</v>
      </c>
      <c r="E161" s="406">
        <v>1000</v>
      </c>
      <c r="F161" s="406">
        <f t="shared" si="35"/>
        <v>1050</v>
      </c>
      <c r="G161" s="366">
        <v>1050</v>
      </c>
      <c r="H161" s="366"/>
      <c r="I161" s="366"/>
      <c r="J161" s="366"/>
      <c r="K161" s="366"/>
      <c r="L161" s="366"/>
      <c r="M161" s="367"/>
    </row>
    <row r="162" spans="1:13" s="257" customFormat="1" ht="11.25">
      <c r="A162" s="264"/>
      <c r="B162" s="253"/>
      <c r="C162" s="255" t="s">
        <v>422</v>
      </c>
      <c r="D162" s="256" t="s">
        <v>423</v>
      </c>
      <c r="E162" s="406">
        <v>13294</v>
      </c>
      <c r="F162" s="406">
        <f t="shared" si="35"/>
        <v>13865</v>
      </c>
      <c r="G162" s="366">
        <v>13865</v>
      </c>
      <c r="H162" s="366"/>
      <c r="I162" s="366"/>
      <c r="J162" s="366"/>
      <c r="K162" s="366"/>
      <c r="L162" s="366"/>
      <c r="M162" s="367"/>
    </row>
    <row r="163" spans="1:13" s="257" customFormat="1" ht="22.5">
      <c r="A163" s="250"/>
      <c r="B163" s="253"/>
      <c r="C163" s="255" t="s">
        <v>525</v>
      </c>
      <c r="D163" s="259" t="s">
        <v>533</v>
      </c>
      <c r="E163" s="406">
        <v>0</v>
      </c>
      <c r="F163" s="406">
        <f>SUM(G163+M163)</f>
        <v>100</v>
      </c>
      <c r="G163" s="366">
        <v>100</v>
      </c>
      <c r="H163" s="366"/>
      <c r="I163" s="366"/>
      <c r="J163" s="366"/>
      <c r="K163" s="366"/>
      <c r="L163" s="366"/>
      <c r="M163" s="367"/>
    </row>
    <row r="164" spans="1:13" s="257" customFormat="1" ht="22.5">
      <c r="A164" s="250"/>
      <c r="B164" s="253"/>
      <c r="C164" s="255" t="s">
        <v>526</v>
      </c>
      <c r="D164" s="259" t="s">
        <v>532</v>
      </c>
      <c r="E164" s="406">
        <v>0</v>
      </c>
      <c r="F164" s="406">
        <f>SUM(G164+M164)</f>
        <v>400</v>
      </c>
      <c r="G164" s="366">
        <v>400</v>
      </c>
      <c r="H164" s="366"/>
      <c r="I164" s="366"/>
      <c r="J164" s="366"/>
      <c r="K164" s="366"/>
      <c r="L164" s="366"/>
      <c r="M164" s="367"/>
    </row>
    <row r="165" spans="1:13" s="247" customFormat="1" ht="12">
      <c r="A165" s="293"/>
      <c r="B165" s="185" t="s">
        <v>474</v>
      </c>
      <c r="C165" s="185"/>
      <c r="D165" s="223" t="s">
        <v>475</v>
      </c>
      <c r="E165" s="408">
        <f aca="true" t="shared" si="36" ref="E165:M165">SUM(E166:E181)</f>
        <v>746765</v>
      </c>
      <c r="F165" s="408">
        <f t="shared" si="36"/>
        <v>1402201</v>
      </c>
      <c r="G165" s="378">
        <f t="shared" si="36"/>
        <v>508201</v>
      </c>
      <c r="H165" s="378">
        <f t="shared" si="36"/>
        <v>359307</v>
      </c>
      <c r="I165" s="378">
        <f t="shared" si="36"/>
        <v>75418</v>
      </c>
      <c r="J165" s="378">
        <f t="shared" si="36"/>
        <v>0</v>
      </c>
      <c r="K165" s="378">
        <f t="shared" si="36"/>
        <v>0</v>
      </c>
      <c r="L165" s="378">
        <f t="shared" si="36"/>
        <v>0</v>
      </c>
      <c r="M165" s="379">
        <f t="shared" si="36"/>
        <v>894000</v>
      </c>
    </row>
    <row r="166" spans="1:13" s="257" customFormat="1" ht="11.25">
      <c r="A166" s="264"/>
      <c r="B166" s="249"/>
      <c r="C166" s="255" t="s">
        <v>412</v>
      </c>
      <c r="D166" s="256" t="s">
        <v>413</v>
      </c>
      <c r="E166" s="406">
        <v>26622</v>
      </c>
      <c r="F166" s="406">
        <f aca="true" t="shared" si="37" ref="F166:F175">SUM(G166+M166)</f>
        <v>29779</v>
      </c>
      <c r="G166" s="366">
        <v>29779</v>
      </c>
      <c r="H166" s="366"/>
      <c r="I166" s="366"/>
      <c r="J166" s="366"/>
      <c r="K166" s="366"/>
      <c r="L166" s="366"/>
      <c r="M166" s="367"/>
    </row>
    <row r="167" spans="1:13" s="257" customFormat="1" ht="11.25">
      <c r="A167" s="264"/>
      <c r="B167" s="253"/>
      <c r="C167" s="255" t="s">
        <v>414</v>
      </c>
      <c r="D167" s="256" t="s">
        <v>415</v>
      </c>
      <c r="E167" s="406">
        <v>269653</v>
      </c>
      <c r="F167" s="406">
        <f t="shared" si="37"/>
        <v>335706</v>
      </c>
      <c r="G167" s="366">
        <f>SUM(H167)</f>
        <v>335706</v>
      </c>
      <c r="H167" s="366">
        <v>335706</v>
      </c>
      <c r="I167" s="366"/>
      <c r="J167" s="366"/>
      <c r="K167" s="366"/>
      <c r="L167" s="366"/>
      <c r="M167" s="367"/>
    </row>
    <row r="168" spans="1:13" s="257" customFormat="1" ht="11.25">
      <c r="A168" s="264"/>
      <c r="B168" s="253"/>
      <c r="C168" s="255" t="s">
        <v>416</v>
      </c>
      <c r="D168" s="256" t="s">
        <v>417</v>
      </c>
      <c r="E168" s="406">
        <v>20121</v>
      </c>
      <c r="F168" s="406">
        <f t="shared" si="37"/>
        <v>23601</v>
      </c>
      <c r="G168" s="366">
        <f>SUM(H168)</f>
        <v>23601</v>
      </c>
      <c r="H168" s="366">
        <v>23601</v>
      </c>
      <c r="I168" s="366"/>
      <c r="J168" s="366"/>
      <c r="K168" s="366"/>
      <c r="L168" s="366"/>
      <c r="M168" s="367"/>
    </row>
    <row r="169" spans="1:13" s="257" customFormat="1" ht="11.25">
      <c r="A169" s="264"/>
      <c r="B169" s="253"/>
      <c r="C169" s="255" t="s">
        <v>418</v>
      </c>
      <c r="D169" s="256" t="s">
        <v>419</v>
      </c>
      <c r="E169" s="406">
        <v>54063</v>
      </c>
      <c r="F169" s="406">
        <f t="shared" si="37"/>
        <v>66100</v>
      </c>
      <c r="G169" s="366">
        <f>SUM(I169)</f>
        <v>66100</v>
      </c>
      <c r="H169" s="366"/>
      <c r="I169" s="366">
        <v>66100</v>
      </c>
      <c r="J169" s="366"/>
      <c r="K169" s="366"/>
      <c r="L169" s="366"/>
      <c r="M169" s="367"/>
    </row>
    <row r="170" spans="1:13" s="257" customFormat="1" ht="11.25">
      <c r="A170" s="264"/>
      <c r="B170" s="253"/>
      <c r="C170" s="255" t="s">
        <v>420</v>
      </c>
      <c r="D170" s="256" t="s">
        <v>421</v>
      </c>
      <c r="E170" s="406">
        <v>7972</v>
      </c>
      <c r="F170" s="406">
        <f t="shared" si="37"/>
        <v>9318</v>
      </c>
      <c r="G170" s="366">
        <f>SUM(I170)</f>
        <v>9318</v>
      </c>
      <c r="H170" s="366"/>
      <c r="I170" s="366">
        <v>9318</v>
      </c>
      <c r="J170" s="366"/>
      <c r="K170" s="366"/>
      <c r="L170" s="366"/>
      <c r="M170" s="367"/>
    </row>
    <row r="171" spans="1:13" s="257" customFormat="1" ht="11.25">
      <c r="A171" s="264"/>
      <c r="B171" s="253"/>
      <c r="C171" s="255" t="s">
        <v>404</v>
      </c>
      <c r="D171" s="256" t="s">
        <v>405</v>
      </c>
      <c r="E171" s="406">
        <v>3100</v>
      </c>
      <c r="F171" s="406">
        <f t="shared" si="37"/>
        <v>5700</v>
      </c>
      <c r="G171" s="366">
        <v>5700</v>
      </c>
      <c r="H171" s="366"/>
      <c r="I171" s="366"/>
      <c r="J171" s="366"/>
      <c r="K171" s="366"/>
      <c r="L171" s="366"/>
      <c r="M171" s="367"/>
    </row>
    <row r="172" spans="1:13" s="257" customFormat="1" ht="11.25">
      <c r="A172" s="264"/>
      <c r="B172" s="253"/>
      <c r="C172" s="255" t="s">
        <v>472</v>
      </c>
      <c r="D172" s="256" t="s">
        <v>473</v>
      </c>
      <c r="E172" s="406">
        <v>2000</v>
      </c>
      <c r="F172" s="406">
        <f t="shared" si="37"/>
        <v>3000</v>
      </c>
      <c r="G172" s="366">
        <v>3000</v>
      </c>
      <c r="H172" s="366"/>
      <c r="I172" s="366"/>
      <c r="J172" s="366"/>
      <c r="K172" s="366"/>
      <c r="L172" s="366"/>
      <c r="M172" s="367"/>
    </row>
    <row r="173" spans="1:13" s="257" customFormat="1" ht="11.25">
      <c r="A173" s="264"/>
      <c r="B173" s="253"/>
      <c r="C173" s="255" t="s">
        <v>406</v>
      </c>
      <c r="D173" s="256" t="s">
        <v>407</v>
      </c>
      <c r="E173" s="406">
        <v>1027</v>
      </c>
      <c r="F173" s="406">
        <f t="shared" si="37"/>
        <v>2500</v>
      </c>
      <c r="G173" s="366">
        <v>2500</v>
      </c>
      <c r="H173" s="366"/>
      <c r="I173" s="366"/>
      <c r="J173" s="366"/>
      <c r="K173" s="366"/>
      <c r="L173" s="366"/>
      <c r="M173" s="367"/>
    </row>
    <row r="174" spans="1:13" s="257" customFormat="1" ht="11.25">
      <c r="A174" s="250"/>
      <c r="B174" s="253"/>
      <c r="C174" s="255" t="s">
        <v>444</v>
      </c>
      <c r="D174" s="256" t="s">
        <v>445</v>
      </c>
      <c r="E174" s="406">
        <v>2300</v>
      </c>
      <c r="F174" s="406">
        <f t="shared" si="37"/>
        <v>1318</v>
      </c>
      <c r="G174" s="366">
        <v>1318</v>
      </c>
      <c r="H174" s="366"/>
      <c r="I174" s="366"/>
      <c r="J174" s="366"/>
      <c r="K174" s="366"/>
      <c r="L174" s="366"/>
      <c r="M174" s="367"/>
    </row>
    <row r="175" spans="1:13" s="257" customFormat="1" ht="22.5">
      <c r="A175" s="250"/>
      <c r="B175" s="253"/>
      <c r="C175" s="255" t="s">
        <v>522</v>
      </c>
      <c r="D175" s="259" t="s">
        <v>529</v>
      </c>
      <c r="E175" s="406">
        <v>0</v>
      </c>
      <c r="F175" s="406">
        <f t="shared" si="37"/>
        <v>1200</v>
      </c>
      <c r="G175" s="366">
        <v>1200</v>
      </c>
      <c r="H175" s="366"/>
      <c r="I175" s="366"/>
      <c r="J175" s="366"/>
      <c r="K175" s="366"/>
      <c r="L175" s="366"/>
      <c r="M175" s="367"/>
    </row>
    <row r="176" spans="1:13" s="257" customFormat="1" ht="22.5">
      <c r="A176" s="250"/>
      <c r="B176" s="253"/>
      <c r="C176" s="255" t="s">
        <v>539</v>
      </c>
      <c r="D176" s="259" t="s">
        <v>540</v>
      </c>
      <c r="E176" s="406">
        <v>0</v>
      </c>
      <c r="F176" s="406">
        <f aca="true" t="shared" si="38" ref="F176:F181">SUM(G176+M176)</f>
        <v>7000</v>
      </c>
      <c r="G176" s="366">
        <v>7000</v>
      </c>
      <c r="H176" s="366"/>
      <c r="I176" s="366"/>
      <c r="J176" s="366"/>
      <c r="K176" s="366"/>
      <c r="L176" s="366"/>
      <c r="M176" s="367"/>
    </row>
    <row r="177" spans="1:13" s="257" customFormat="1" ht="11.25">
      <c r="A177" s="264"/>
      <c r="B177" s="253"/>
      <c r="C177" s="255" t="s">
        <v>435</v>
      </c>
      <c r="D177" s="256" t="s">
        <v>436</v>
      </c>
      <c r="E177" s="406">
        <v>600</v>
      </c>
      <c r="F177" s="406">
        <f t="shared" si="38"/>
        <v>630</v>
      </c>
      <c r="G177" s="366">
        <v>630</v>
      </c>
      <c r="H177" s="366"/>
      <c r="I177" s="366"/>
      <c r="J177" s="366"/>
      <c r="K177" s="366"/>
      <c r="L177" s="366"/>
      <c r="M177" s="367"/>
    </row>
    <row r="178" spans="1:13" s="257" customFormat="1" ht="11.25">
      <c r="A178" s="260"/>
      <c r="B178" s="253"/>
      <c r="C178" s="255" t="s">
        <v>422</v>
      </c>
      <c r="D178" s="256" t="s">
        <v>423</v>
      </c>
      <c r="E178" s="406">
        <v>20010</v>
      </c>
      <c r="F178" s="406">
        <f t="shared" si="38"/>
        <v>21449</v>
      </c>
      <c r="G178" s="366">
        <v>21449</v>
      </c>
      <c r="H178" s="366"/>
      <c r="I178" s="366"/>
      <c r="J178" s="366"/>
      <c r="K178" s="366"/>
      <c r="L178" s="366"/>
      <c r="M178" s="367"/>
    </row>
    <row r="179" spans="1:13" s="257" customFormat="1" ht="22.5">
      <c r="A179" s="250"/>
      <c r="B179" s="253"/>
      <c r="C179" s="255" t="s">
        <v>525</v>
      </c>
      <c r="D179" s="259" t="s">
        <v>533</v>
      </c>
      <c r="E179" s="406">
        <v>0</v>
      </c>
      <c r="F179" s="406">
        <f t="shared" si="38"/>
        <v>300</v>
      </c>
      <c r="G179" s="366">
        <v>300</v>
      </c>
      <c r="H179" s="366"/>
      <c r="I179" s="366"/>
      <c r="J179" s="366"/>
      <c r="K179" s="366"/>
      <c r="L179" s="366"/>
      <c r="M179" s="367"/>
    </row>
    <row r="180" spans="1:13" s="257" customFormat="1" ht="22.5">
      <c r="A180" s="250"/>
      <c r="B180" s="253"/>
      <c r="C180" s="255" t="s">
        <v>526</v>
      </c>
      <c r="D180" s="259" t="s">
        <v>532</v>
      </c>
      <c r="E180" s="406">
        <v>0</v>
      </c>
      <c r="F180" s="406">
        <f t="shared" si="38"/>
        <v>600</v>
      </c>
      <c r="G180" s="366">
        <v>600</v>
      </c>
      <c r="H180" s="366"/>
      <c r="I180" s="366"/>
      <c r="J180" s="366"/>
      <c r="K180" s="366"/>
      <c r="L180" s="366"/>
      <c r="M180" s="367"/>
    </row>
    <row r="181" spans="1:13" s="257" customFormat="1" ht="11.25">
      <c r="A181" s="244"/>
      <c r="B181" s="274"/>
      <c r="C181" s="255" t="s">
        <v>391</v>
      </c>
      <c r="D181" s="256" t="s">
        <v>392</v>
      </c>
      <c r="E181" s="406">
        <v>339297</v>
      </c>
      <c r="F181" s="406">
        <f t="shared" si="38"/>
        <v>894000</v>
      </c>
      <c r="G181" s="366"/>
      <c r="H181" s="366"/>
      <c r="I181" s="366"/>
      <c r="J181" s="366"/>
      <c r="K181" s="366"/>
      <c r="L181" s="366"/>
      <c r="M181" s="367">
        <v>894000</v>
      </c>
    </row>
    <row r="182" spans="1:13" s="292" customFormat="1" ht="12">
      <c r="A182" s="303"/>
      <c r="B182" s="290" t="s">
        <v>476</v>
      </c>
      <c r="C182" s="290"/>
      <c r="D182" s="298" t="s">
        <v>477</v>
      </c>
      <c r="E182" s="405">
        <f aca="true" t="shared" si="39" ref="E182:M182">SUM(E183)</f>
        <v>232118</v>
      </c>
      <c r="F182" s="405">
        <f t="shared" si="39"/>
        <v>190000</v>
      </c>
      <c r="G182" s="380">
        <f t="shared" si="39"/>
        <v>190000</v>
      </c>
      <c r="H182" s="380">
        <f t="shared" si="39"/>
        <v>0</v>
      </c>
      <c r="I182" s="380">
        <f t="shared" si="39"/>
        <v>0</v>
      </c>
      <c r="J182" s="380">
        <f t="shared" si="39"/>
        <v>0</v>
      </c>
      <c r="K182" s="380">
        <f t="shared" si="39"/>
        <v>0</v>
      </c>
      <c r="L182" s="380">
        <f t="shared" si="39"/>
        <v>0</v>
      </c>
      <c r="M182" s="381">
        <f t="shared" si="39"/>
        <v>0</v>
      </c>
    </row>
    <row r="183" spans="1:13" s="257" customFormat="1" ht="11.25">
      <c r="A183" s="264"/>
      <c r="B183" s="253"/>
      <c r="C183" s="255" t="s">
        <v>406</v>
      </c>
      <c r="D183" s="256" t="s">
        <v>407</v>
      </c>
      <c r="E183" s="406">
        <v>232118</v>
      </c>
      <c r="F183" s="406">
        <f>SUM(G183+M183)</f>
        <v>190000</v>
      </c>
      <c r="G183" s="366">
        <v>190000</v>
      </c>
      <c r="H183" s="366"/>
      <c r="I183" s="366"/>
      <c r="J183" s="366"/>
      <c r="K183" s="366"/>
      <c r="L183" s="366"/>
      <c r="M183" s="367"/>
    </row>
    <row r="184" spans="1:13" s="292" customFormat="1" ht="12">
      <c r="A184" s="303"/>
      <c r="B184" s="290" t="s">
        <v>478</v>
      </c>
      <c r="C184" s="290"/>
      <c r="D184" s="298" t="s">
        <v>479</v>
      </c>
      <c r="E184" s="405">
        <f>SUM(E185:E190)</f>
        <v>13075</v>
      </c>
      <c r="F184" s="405">
        <f>SUM(F185:F190)</f>
        <v>14397</v>
      </c>
      <c r="G184" s="380">
        <f>SUM(G185:G190)</f>
        <v>14397</v>
      </c>
      <c r="H184" s="380">
        <f aca="true" t="shared" si="40" ref="H184:M184">SUM(H185:H188)</f>
        <v>0</v>
      </c>
      <c r="I184" s="380">
        <f t="shared" si="40"/>
        <v>0</v>
      </c>
      <c r="J184" s="380">
        <f t="shared" si="40"/>
        <v>0</v>
      </c>
      <c r="K184" s="380">
        <f t="shared" si="40"/>
        <v>0</v>
      </c>
      <c r="L184" s="380">
        <f t="shared" si="40"/>
        <v>0</v>
      </c>
      <c r="M184" s="381">
        <f t="shared" si="40"/>
        <v>0</v>
      </c>
    </row>
    <row r="185" spans="1:13" s="267" customFormat="1" ht="11.25">
      <c r="A185" s="248"/>
      <c r="B185" s="275"/>
      <c r="C185" s="137" t="s">
        <v>404</v>
      </c>
      <c r="D185" s="224" t="s">
        <v>405</v>
      </c>
      <c r="E185" s="406">
        <v>1320</v>
      </c>
      <c r="F185" s="406">
        <f aca="true" t="shared" si="41" ref="F185:F190">SUM(G185+M185)</f>
        <v>550</v>
      </c>
      <c r="G185" s="371">
        <v>550</v>
      </c>
      <c r="H185" s="371"/>
      <c r="I185" s="371"/>
      <c r="J185" s="371"/>
      <c r="K185" s="371"/>
      <c r="L185" s="371"/>
      <c r="M185" s="372"/>
    </row>
    <row r="186" spans="1:13" s="267" customFormat="1" ht="11.25">
      <c r="A186" s="276"/>
      <c r="B186" s="277"/>
      <c r="C186" s="137" t="s">
        <v>406</v>
      </c>
      <c r="D186" s="224" t="s">
        <v>407</v>
      </c>
      <c r="E186" s="411">
        <v>9155</v>
      </c>
      <c r="F186" s="406">
        <f t="shared" si="41"/>
        <v>4141</v>
      </c>
      <c r="G186" s="371">
        <v>4141</v>
      </c>
      <c r="H186" s="371"/>
      <c r="I186" s="371"/>
      <c r="J186" s="371"/>
      <c r="K186" s="371"/>
      <c r="L186" s="371"/>
      <c r="M186" s="372"/>
    </row>
    <row r="187" spans="1:13" s="267" customFormat="1" ht="11.25">
      <c r="A187" s="248"/>
      <c r="B187" s="277"/>
      <c r="C187" s="137" t="s">
        <v>435</v>
      </c>
      <c r="D187" s="224" t="s">
        <v>436</v>
      </c>
      <c r="E187" s="411">
        <v>2600</v>
      </c>
      <c r="F187" s="406">
        <f t="shared" si="41"/>
        <v>2162</v>
      </c>
      <c r="G187" s="371">
        <v>2162</v>
      </c>
      <c r="H187" s="371"/>
      <c r="I187" s="371"/>
      <c r="J187" s="371"/>
      <c r="K187" s="371"/>
      <c r="L187" s="371"/>
      <c r="M187" s="372"/>
    </row>
    <row r="188" spans="1:13" s="257" customFormat="1" ht="22.5">
      <c r="A188" s="250"/>
      <c r="B188" s="253"/>
      <c r="C188" s="255" t="s">
        <v>524</v>
      </c>
      <c r="D188" s="259" t="s">
        <v>531</v>
      </c>
      <c r="E188" s="406">
        <v>0</v>
      </c>
      <c r="F188" s="406">
        <f t="shared" si="41"/>
        <v>6990</v>
      </c>
      <c r="G188" s="366">
        <v>6990</v>
      </c>
      <c r="H188" s="366"/>
      <c r="I188" s="366"/>
      <c r="J188" s="366"/>
      <c r="K188" s="366"/>
      <c r="L188" s="366"/>
      <c r="M188" s="367"/>
    </row>
    <row r="189" spans="1:13" s="257" customFormat="1" ht="22.5">
      <c r="A189" s="250"/>
      <c r="B189" s="253"/>
      <c r="C189" s="255" t="s">
        <v>525</v>
      </c>
      <c r="D189" s="259" t="s">
        <v>533</v>
      </c>
      <c r="E189" s="406">
        <v>0</v>
      </c>
      <c r="F189" s="406">
        <f t="shared" si="41"/>
        <v>150</v>
      </c>
      <c r="G189" s="366">
        <v>150</v>
      </c>
      <c r="H189" s="366"/>
      <c r="I189" s="366"/>
      <c r="J189" s="366"/>
      <c r="K189" s="366"/>
      <c r="L189" s="366"/>
      <c r="M189" s="367"/>
    </row>
    <row r="190" spans="1:13" s="257" customFormat="1" ht="22.5">
      <c r="A190" s="250"/>
      <c r="B190" s="253"/>
      <c r="C190" s="255" t="s">
        <v>526</v>
      </c>
      <c r="D190" s="259" t="s">
        <v>532</v>
      </c>
      <c r="E190" s="406">
        <v>0</v>
      </c>
      <c r="F190" s="406">
        <f t="shared" si="41"/>
        <v>404</v>
      </c>
      <c r="G190" s="366">
        <v>404</v>
      </c>
      <c r="H190" s="366"/>
      <c r="I190" s="366"/>
      <c r="J190" s="366"/>
      <c r="K190" s="366"/>
      <c r="L190" s="366"/>
      <c r="M190" s="367"/>
    </row>
    <row r="191" spans="1:13" s="247" customFormat="1" ht="12">
      <c r="A191" s="307"/>
      <c r="B191" s="185" t="s">
        <v>384</v>
      </c>
      <c r="C191" s="185"/>
      <c r="D191" s="223" t="s">
        <v>280</v>
      </c>
      <c r="E191" s="408">
        <f>SUM(E192:E193)</f>
        <v>19952</v>
      </c>
      <c r="F191" s="408">
        <f>SUM(F192:F193)</f>
        <v>14573</v>
      </c>
      <c r="G191" s="378">
        <f aca="true" t="shared" si="42" ref="G191:M191">SUM(G192+G193)</f>
        <v>14573</v>
      </c>
      <c r="H191" s="378">
        <f t="shared" si="42"/>
        <v>0</v>
      </c>
      <c r="I191" s="378">
        <f t="shared" si="42"/>
        <v>0</v>
      </c>
      <c r="J191" s="378">
        <f t="shared" si="42"/>
        <v>0</v>
      </c>
      <c r="K191" s="378">
        <f t="shared" si="42"/>
        <v>0</v>
      </c>
      <c r="L191" s="378">
        <f t="shared" si="42"/>
        <v>0</v>
      </c>
      <c r="M191" s="379">
        <f t="shared" si="42"/>
        <v>0</v>
      </c>
    </row>
    <row r="192" spans="1:13" s="267" customFormat="1" ht="11.25">
      <c r="A192" s="276"/>
      <c r="B192" s="277"/>
      <c r="C192" s="137" t="s">
        <v>406</v>
      </c>
      <c r="D192" s="224" t="s">
        <v>407</v>
      </c>
      <c r="E192" s="411">
        <v>6497</v>
      </c>
      <c r="F192" s="406">
        <f>SUM(G192+M192)</f>
        <v>0</v>
      </c>
      <c r="G192" s="371"/>
      <c r="H192" s="371"/>
      <c r="I192" s="371"/>
      <c r="J192" s="371"/>
      <c r="K192" s="371"/>
      <c r="L192" s="371"/>
      <c r="M192" s="372"/>
    </row>
    <row r="193" spans="1:13" s="257" customFormat="1" ht="11.25">
      <c r="A193" s="272"/>
      <c r="B193" s="265"/>
      <c r="C193" s="255" t="s">
        <v>422</v>
      </c>
      <c r="D193" s="256" t="s">
        <v>423</v>
      </c>
      <c r="E193" s="406">
        <v>13455</v>
      </c>
      <c r="F193" s="406">
        <f>SUM(G193+M193)</f>
        <v>14573</v>
      </c>
      <c r="G193" s="366">
        <v>14573</v>
      </c>
      <c r="H193" s="366"/>
      <c r="I193" s="366"/>
      <c r="J193" s="366"/>
      <c r="K193" s="366"/>
      <c r="L193" s="366"/>
      <c r="M193" s="367"/>
    </row>
    <row r="194" spans="1:13" s="247" customFormat="1" ht="12">
      <c r="A194" s="240" t="s">
        <v>348</v>
      </c>
      <c r="B194" s="241"/>
      <c r="C194" s="241"/>
      <c r="D194" s="242" t="s">
        <v>349</v>
      </c>
      <c r="E194" s="407">
        <f>SUM(E197+E195)</f>
        <v>33000</v>
      </c>
      <c r="F194" s="407">
        <f>SUM(F197+F195)</f>
        <v>32000</v>
      </c>
      <c r="G194" s="376">
        <f aca="true" t="shared" si="43" ref="G194:M194">SUM(G195+G197)</f>
        <v>32000</v>
      </c>
      <c r="H194" s="376">
        <f t="shared" si="43"/>
        <v>0</v>
      </c>
      <c r="I194" s="376">
        <f t="shared" si="43"/>
        <v>0</v>
      </c>
      <c r="J194" s="376">
        <f t="shared" si="43"/>
        <v>0</v>
      </c>
      <c r="K194" s="376">
        <f t="shared" si="43"/>
        <v>0</v>
      </c>
      <c r="L194" s="376">
        <f t="shared" si="43"/>
        <v>0</v>
      </c>
      <c r="M194" s="377">
        <f t="shared" si="43"/>
        <v>0</v>
      </c>
    </row>
    <row r="195" spans="1:13" s="247" customFormat="1" ht="12">
      <c r="A195" s="243"/>
      <c r="B195" s="185" t="s">
        <v>534</v>
      </c>
      <c r="C195" s="185"/>
      <c r="D195" s="223" t="s">
        <v>535</v>
      </c>
      <c r="E195" s="408">
        <f aca="true" t="shared" si="44" ref="E195:M195">SUM(E196)</f>
        <v>0</v>
      </c>
      <c r="F195" s="408">
        <f t="shared" si="44"/>
        <v>3000</v>
      </c>
      <c r="G195" s="378">
        <f t="shared" si="44"/>
        <v>3000</v>
      </c>
      <c r="H195" s="378">
        <f t="shared" si="44"/>
        <v>0</v>
      </c>
      <c r="I195" s="378">
        <f t="shared" si="44"/>
        <v>0</v>
      </c>
      <c r="J195" s="378">
        <f t="shared" si="44"/>
        <v>0</v>
      </c>
      <c r="K195" s="378">
        <f t="shared" si="44"/>
        <v>0</v>
      </c>
      <c r="L195" s="378">
        <f t="shared" si="44"/>
        <v>0</v>
      </c>
      <c r="M195" s="379">
        <f t="shared" si="44"/>
        <v>0</v>
      </c>
    </row>
    <row r="196" spans="1:13" s="267" customFormat="1" ht="11.25">
      <c r="A196" s="276"/>
      <c r="B196" s="269"/>
      <c r="C196" s="137" t="s">
        <v>406</v>
      </c>
      <c r="D196" s="224" t="s">
        <v>407</v>
      </c>
      <c r="E196" s="412">
        <v>0</v>
      </c>
      <c r="F196" s="406">
        <f>SUM(G196+M196)</f>
        <v>3000</v>
      </c>
      <c r="G196" s="371">
        <v>3000</v>
      </c>
      <c r="H196" s="371"/>
      <c r="I196" s="371"/>
      <c r="J196" s="371"/>
      <c r="K196" s="371"/>
      <c r="L196" s="371"/>
      <c r="M196" s="372"/>
    </row>
    <row r="197" spans="1:13" s="247" customFormat="1" ht="12">
      <c r="A197" s="293"/>
      <c r="B197" s="185" t="s">
        <v>350</v>
      </c>
      <c r="C197" s="185"/>
      <c r="D197" s="223" t="s">
        <v>351</v>
      </c>
      <c r="E197" s="408">
        <f aca="true" t="shared" si="45" ref="E197:M197">SUM(E198:E203)</f>
        <v>33000</v>
      </c>
      <c r="F197" s="408">
        <f t="shared" si="45"/>
        <v>29000</v>
      </c>
      <c r="G197" s="378">
        <f t="shared" si="45"/>
        <v>29000</v>
      </c>
      <c r="H197" s="378">
        <f t="shared" si="45"/>
        <v>0</v>
      </c>
      <c r="I197" s="378">
        <f t="shared" si="45"/>
        <v>0</v>
      </c>
      <c r="J197" s="378">
        <f t="shared" si="45"/>
        <v>0</v>
      </c>
      <c r="K197" s="378">
        <f t="shared" si="45"/>
        <v>0</v>
      </c>
      <c r="L197" s="378">
        <f t="shared" si="45"/>
        <v>0</v>
      </c>
      <c r="M197" s="379">
        <f t="shared" si="45"/>
        <v>0</v>
      </c>
    </row>
    <row r="198" spans="1:13" s="267" customFormat="1" ht="11.25">
      <c r="A198" s="276"/>
      <c r="B198" s="269"/>
      <c r="C198" s="137" t="s">
        <v>418</v>
      </c>
      <c r="D198" s="224" t="s">
        <v>419</v>
      </c>
      <c r="E198" s="406">
        <v>1785</v>
      </c>
      <c r="F198" s="406">
        <f aca="true" t="shared" si="46" ref="F198:F203">SUM(G198+M198)</f>
        <v>348</v>
      </c>
      <c r="G198" s="371">
        <v>348</v>
      </c>
      <c r="H198" s="371"/>
      <c r="I198" s="371"/>
      <c r="J198" s="371"/>
      <c r="K198" s="371"/>
      <c r="L198" s="371"/>
      <c r="M198" s="372"/>
    </row>
    <row r="199" spans="1:13" s="267" customFormat="1" ht="11.25">
      <c r="A199" s="276"/>
      <c r="B199" s="269"/>
      <c r="C199" s="137" t="s">
        <v>420</v>
      </c>
      <c r="D199" s="224" t="s">
        <v>421</v>
      </c>
      <c r="E199" s="406">
        <v>254</v>
      </c>
      <c r="F199" s="406">
        <f t="shared" si="46"/>
        <v>49</v>
      </c>
      <c r="G199" s="371">
        <v>49</v>
      </c>
      <c r="H199" s="371"/>
      <c r="I199" s="371"/>
      <c r="J199" s="371"/>
      <c r="K199" s="371"/>
      <c r="L199" s="371"/>
      <c r="M199" s="372"/>
    </row>
    <row r="200" spans="1:13" s="267" customFormat="1" ht="11.25">
      <c r="A200" s="268"/>
      <c r="B200" s="269"/>
      <c r="C200" s="137" t="s">
        <v>440</v>
      </c>
      <c r="D200" s="224" t="s">
        <v>441</v>
      </c>
      <c r="E200" s="406">
        <v>4386</v>
      </c>
      <c r="F200" s="406">
        <f t="shared" si="46"/>
        <v>4500</v>
      </c>
      <c r="G200" s="371">
        <v>4500</v>
      </c>
      <c r="H200" s="371"/>
      <c r="I200" s="371"/>
      <c r="J200" s="371"/>
      <c r="K200" s="371"/>
      <c r="L200" s="371"/>
      <c r="M200" s="372"/>
    </row>
    <row r="201" spans="1:13" s="267" customFormat="1" ht="11.25">
      <c r="A201" s="276"/>
      <c r="B201" s="269"/>
      <c r="C201" s="137" t="s">
        <v>404</v>
      </c>
      <c r="D201" s="224" t="s">
        <v>405</v>
      </c>
      <c r="E201" s="406">
        <v>4000</v>
      </c>
      <c r="F201" s="406">
        <f t="shared" si="46"/>
        <v>4000</v>
      </c>
      <c r="G201" s="371">
        <v>4000</v>
      </c>
      <c r="H201" s="371"/>
      <c r="I201" s="371"/>
      <c r="J201" s="371"/>
      <c r="K201" s="371"/>
      <c r="L201" s="371"/>
      <c r="M201" s="372"/>
    </row>
    <row r="202" spans="1:13" s="267" customFormat="1" ht="11.25">
      <c r="A202" s="276"/>
      <c r="B202" s="269"/>
      <c r="C202" s="137" t="s">
        <v>406</v>
      </c>
      <c r="D202" s="224" t="s">
        <v>407</v>
      </c>
      <c r="E202" s="406">
        <v>22275</v>
      </c>
      <c r="F202" s="406">
        <f t="shared" si="46"/>
        <v>19803</v>
      </c>
      <c r="G202" s="371">
        <v>19803</v>
      </c>
      <c r="H202" s="371"/>
      <c r="I202" s="371"/>
      <c r="J202" s="371"/>
      <c r="K202" s="371"/>
      <c r="L202" s="371"/>
      <c r="M202" s="372"/>
    </row>
    <row r="203" spans="1:13" s="267" customFormat="1" ht="11.25">
      <c r="A203" s="278"/>
      <c r="B203" s="279"/>
      <c r="C203" s="137" t="s">
        <v>435</v>
      </c>
      <c r="D203" s="224" t="s">
        <v>436</v>
      </c>
      <c r="E203" s="406">
        <v>300</v>
      </c>
      <c r="F203" s="406">
        <f t="shared" si="46"/>
        <v>300</v>
      </c>
      <c r="G203" s="371">
        <v>300</v>
      </c>
      <c r="H203" s="371"/>
      <c r="I203" s="371"/>
      <c r="J203" s="371"/>
      <c r="K203" s="371"/>
      <c r="L203" s="371"/>
      <c r="M203" s="372"/>
    </row>
    <row r="204" spans="1:13" s="247" customFormat="1" ht="12">
      <c r="A204" s="240" t="s">
        <v>354</v>
      </c>
      <c r="B204" s="241"/>
      <c r="C204" s="241"/>
      <c r="D204" s="242" t="s">
        <v>355</v>
      </c>
      <c r="E204" s="407">
        <f aca="true" t="shared" si="47" ref="E204:M204">SUM(E205+E207+E209+E211+E226)</f>
        <v>448490</v>
      </c>
      <c r="F204" s="407">
        <f t="shared" si="47"/>
        <v>361280</v>
      </c>
      <c r="G204" s="376">
        <f t="shared" si="47"/>
        <v>361280</v>
      </c>
      <c r="H204" s="376">
        <f t="shared" si="47"/>
        <v>83269</v>
      </c>
      <c r="I204" s="376">
        <f t="shared" si="47"/>
        <v>17079</v>
      </c>
      <c r="J204" s="376">
        <f t="shared" si="47"/>
        <v>0</v>
      </c>
      <c r="K204" s="376">
        <f t="shared" si="47"/>
        <v>0</v>
      </c>
      <c r="L204" s="376">
        <f t="shared" si="47"/>
        <v>0</v>
      </c>
      <c r="M204" s="377">
        <f t="shared" si="47"/>
        <v>0</v>
      </c>
    </row>
    <row r="205" spans="1:13" s="247" customFormat="1" ht="12">
      <c r="A205" s="243"/>
      <c r="B205" s="185" t="s">
        <v>356</v>
      </c>
      <c r="C205" s="231"/>
      <c r="D205" s="232" t="s">
        <v>357</v>
      </c>
      <c r="E205" s="408">
        <f aca="true" t="shared" si="48" ref="E205:M205">SUM(E206)</f>
        <v>25469</v>
      </c>
      <c r="F205" s="408">
        <f t="shared" si="48"/>
        <v>13200</v>
      </c>
      <c r="G205" s="378">
        <f t="shared" si="48"/>
        <v>13200</v>
      </c>
      <c r="H205" s="378">
        <f t="shared" si="48"/>
        <v>0</v>
      </c>
      <c r="I205" s="378">
        <f t="shared" si="48"/>
        <v>0</v>
      </c>
      <c r="J205" s="378">
        <f t="shared" si="48"/>
        <v>0</v>
      </c>
      <c r="K205" s="378">
        <f t="shared" si="48"/>
        <v>0</v>
      </c>
      <c r="L205" s="378">
        <f t="shared" si="48"/>
        <v>0</v>
      </c>
      <c r="M205" s="379">
        <f t="shared" si="48"/>
        <v>0</v>
      </c>
    </row>
    <row r="206" spans="1:13" s="257" customFormat="1" ht="33.75">
      <c r="A206" s="264"/>
      <c r="B206" s="253"/>
      <c r="C206" s="255" t="s">
        <v>480</v>
      </c>
      <c r="D206" s="259" t="s">
        <v>481</v>
      </c>
      <c r="E206" s="406">
        <v>25469</v>
      </c>
      <c r="F206" s="406">
        <f>SUM(G206+M206)</f>
        <v>13200</v>
      </c>
      <c r="G206" s="366">
        <v>13200</v>
      </c>
      <c r="H206" s="366"/>
      <c r="I206" s="366"/>
      <c r="J206" s="366"/>
      <c r="K206" s="366"/>
      <c r="L206" s="366"/>
      <c r="M206" s="367"/>
    </row>
    <row r="207" spans="1:13" s="247" customFormat="1" ht="24">
      <c r="A207" s="293"/>
      <c r="B207" s="231" t="s">
        <v>362</v>
      </c>
      <c r="C207" s="231"/>
      <c r="D207" s="232" t="s">
        <v>363</v>
      </c>
      <c r="E207" s="408">
        <f aca="true" t="shared" si="49" ref="E207:M207">SUM(E208)</f>
        <v>180748</v>
      </c>
      <c r="F207" s="408">
        <f t="shared" si="49"/>
        <v>143700</v>
      </c>
      <c r="G207" s="378">
        <f t="shared" si="49"/>
        <v>143700</v>
      </c>
      <c r="H207" s="378">
        <f t="shared" si="49"/>
        <v>0</v>
      </c>
      <c r="I207" s="378">
        <f t="shared" si="49"/>
        <v>0</v>
      </c>
      <c r="J207" s="378">
        <f t="shared" si="49"/>
        <v>0</v>
      </c>
      <c r="K207" s="378">
        <f t="shared" si="49"/>
        <v>0</v>
      </c>
      <c r="L207" s="378">
        <f t="shared" si="49"/>
        <v>0</v>
      </c>
      <c r="M207" s="379">
        <f t="shared" si="49"/>
        <v>0</v>
      </c>
    </row>
    <row r="208" spans="1:13" s="267" customFormat="1" ht="11.25">
      <c r="A208" s="248"/>
      <c r="B208" s="280"/>
      <c r="C208" s="137" t="s">
        <v>482</v>
      </c>
      <c r="D208" s="224" t="s">
        <v>161</v>
      </c>
      <c r="E208" s="406">
        <v>180748</v>
      </c>
      <c r="F208" s="412">
        <f>SUM(G208+M208)</f>
        <v>143700</v>
      </c>
      <c r="G208" s="371">
        <v>143700</v>
      </c>
      <c r="H208" s="371"/>
      <c r="I208" s="371"/>
      <c r="J208" s="371"/>
      <c r="K208" s="371"/>
      <c r="L208" s="371"/>
      <c r="M208" s="372"/>
    </row>
    <row r="209" spans="1:13" s="247" customFormat="1" ht="12">
      <c r="A209" s="293"/>
      <c r="B209" s="185" t="s">
        <v>483</v>
      </c>
      <c r="C209" s="185"/>
      <c r="D209" s="223" t="s">
        <v>484</v>
      </c>
      <c r="E209" s="408">
        <f aca="true" t="shared" si="50" ref="E209:M209">SUM(E210)</f>
        <v>52599</v>
      </c>
      <c r="F209" s="408">
        <f t="shared" si="50"/>
        <v>50000</v>
      </c>
      <c r="G209" s="378">
        <f t="shared" si="50"/>
        <v>50000</v>
      </c>
      <c r="H209" s="378">
        <f t="shared" si="50"/>
        <v>0</v>
      </c>
      <c r="I209" s="378">
        <f t="shared" si="50"/>
        <v>0</v>
      </c>
      <c r="J209" s="378">
        <f t="shared" si="50"/>
        <v>0</v>
      </c>
      <c r="K209" s="378">
        <f t="shared" si="50"/>
        <v>0</v>
      </c>
      <c r="L209" s="378">
        <f t="shared" si="50"/>
        <v>0</v>
      </c>
      <c r="M209" s="379">
        <f t="shared" si="50"/>
        <v>0</v>
      </c>
    </row>
    <row r="210" spans="1:13" s="257" customFormat="1" ht="11.25">
      <c r="A210" s="264"/>
      <c r="B210" s="249"/>
      <c r="C210" s="255" t="s">
        <v>482</v>
      </c>
      <c r="D210" s="256" t="s">
        <v>161</v>
      </c>
      <c r="E210" s="406">
        <v>52599</v>
      </c>
      <c r="F210" s="406">
        <f>SUM(G210+M210)</f>
        <v>50000</v>
      </c>
      <c r="G210" s="366">
        <v>50000</v>
      </c>
      <c r="H210" s="366"/>
      <c r="I210" s="366"/>
      <c r="J210" s="366"/>
      <c r="K210" s="366"/>
      <c r="L210" s="366"/>
      <c r="M210" s="367"/>
    </row>
    <row r="211" spans="1:13" s="247" customFormat="1" ht="12">
      <c r="A211" s="293"/>
      <c r="B211" s="185" t="s">
        <v>485</v>
      </c>
      <c r="C211" s="185"/>
      <c r="D211" s="223" t="s">
        <v>364</v>
      </c>
      <c r="E211" s="408">
        <f aca="true" t="shared" si="51" ref="E211:M211">SUM(E212:E225)</f>
        <v>117677</v>
      </c>
      <c r="F211" s="408">
        <f t="shared" si="51"/>
        <v>120380</v>
      </c>
      <c r="G211" s="378">
        <f t="shared" si="51"/>
        <v>120380</v>
      </c>
      <c r="H211" s="378">
        <f t="shared" si="51"/>
        <v>83269</v>
      </c>
      <c r="I211" s="378">
        <f t="shared" si="51"/>
        <v>17079</v>
      </c>
      <c r="J211" s="378">
        <f t="shared" si="51"/>
        <v>0</v>
      </c>
      <c r="K211" s="378">
        <f t="shared" si="51"/>
        <v>0</v>
      </c>
      <c r="L211" s="378">
        <f t="shared" si="51"/>
        <v>0</v>
      </c>
      <c r="M211" s="379">
        <f t="shared" si="51"/>
        <v>0</v>
      </c>
    </row>
    <row r="212" spans="1:13" s="257" customFormat="1" ht="11.25">
      <c r="A212" s="250"/>
      <c r="B212" s="249"/>
      <c r="C212" s="255" t="s">
        <v>412</v>
      </c>
      <c r="D212" s="256" t="s">
        <v>413</v>
      </c>
      <c r="E212" s="406">
        <v>100</v>
      </c>
      <c r="F212" s="406">
        <f aca="true" t="shared" si="52" ref="F212:F219">SUM(G212+M212)</f>
        <v>100</v>
      </c>
      <c r="G212" s="366">
        <v>100</v>
      </c>
      <c r="H212" s="366"/>
      <c r="I212" s="366"/>
      <c r="J212" s="366"/>
      <c r="K212" s="366"/>
      <c r="L212" s="366"/>
      <c r="M212" s="367"/>
    </row>
    <row r="213" spans="1:13" s="257" customFormat="1" ht="11.25">
      <c r="A213" s="264"/>
      <c r="B213" s="253"/>
      <c r="C213" s="255" t="s">
        <v>414</v>
      </c>
      <c r="D213" s="256" t="s">
        <v>415</v>
      </c>
      <c r="E213" s="406">
        <v>73914</v>
      </c>
      <c r="F213" s="406">
        <f t="shared" si="52"/>
        <v>77421</v>
      </c>
      <c r="G213" s="366">
        <v>77421</v>
      </c>
      <c r="H213" s="366">
        <v>77421</v>
      </c>
      <c r="I213" s="366"/>
      <c r="J213" s="366"/>
      <c r="K213" s="366"/>
      <c r="L213" s="366"/>
      <c r="M213" s="367"/>
    </row>
    <row r="214" spans="1:13" s="257" customFormat="1" ht="11.25">
      <c r="A214" s="264"/>
      <c r="B214" s="253"/>
      <c r="C214" s="255" t="s">
        <v>416</v>
      </c>
      <c r="D214" s="256" t="s">
        <v>417</v>
      </c>
      <c r="E214" s="406">
        <v>6284</v>
      </c>
      <c r="F214" s="406">
        <f t="shared" si="52"/>
        <v>5848</v>
      </c>
      <c r="G214" s="366">
        <v>5848</v>
      </c>
      <c r="H214" s="366">
        <v>5848</v>
      </c>
      <c r="I214" s="366"/>
      <c r="J214" s="366"/>
      <c r="K214" s="366"/>
      <c r="L214" s="366"/>
      <c r="M214" s="367"/>
    </row>
    <row r="215" spans="1:13" s="257" customFormat="1" ht="11.25">
      <c r="A215" s="264"/>
      <c r="B215" s="253"/>
      <c r="C215" s="255" t="s">
        <v>418</v>
      </c>
      <c r="D215" s="256" t="s">
        <v>419</v>
      </c>
      <c r="E215" s="406">
        <v>14595</v>
      </c>
      <c r="F215" s="406">
        <f t="shared" si="52"/>
        <v>15039</v>
      </c>
      <c r="G215" s="366">
        <v>15039</v>
      </c>
      <c r="H215" s="366"/>
      <c r="I215" s="366">
        <v>15039</v>
      </c>
      <c r="J215" s="366"/>
      <c r="K215" s="366"/>
      <c r="L215" s="366"/>
      <c r="M215" s="367"/>
    </row>
    <row r="216" spans="1:13" s="257" customFormat="1" ht="11.25">
      <c r="A216" s="264"/>
      <c r="B216" s="253"/>
      <c r="C216" s="255" t="s">
        <v>420</v>
      </c>
      <c r="D216" s="256" t="s">
        <v>421</v>
      </c>
      <c r="E216" s="406">
        <v>1966</v>
      </c>
      <c r="F216" s="406">
        <f t="shared" si="52"/>
        <v>2040</v>
      </c>
      <c r="G216" s="366">
        <v>2040</v>
      </c>
      <c r="H216" s="366"/>
      <c r="I216" s="366">
        <v>2040</v>
      </c>
      <c r="J216" s="366"/>
      <c r="K216" s="366"/>
      <c r="L216" s="366"/>
      <c r="M216" s="367"/>
    </row>
    <row r="217" spans="1:13" s="257" customFormat="1" ht="11.25">
      <c r="A217" s="264"/>
      <c r="B217" s="253"/>
      <c r="C217" s="255" t="s">
        <v>404</v>
      </c>
      <c r="D217" s="256" t="s">
        <v>405</v>
      </c>
      <c r="E217" s="406">
        <v>3907</v>
      </c>
      <c r="F217" s="406">
        <f t="shared" si="52"/>
        <v>1000</v>
      </c>
      <c r="G217" s="366">
        <v>1000</v>
      </c>
      <c r="H217" s="366"/>
      <c r="I217" s="366"/>
      <c r="J217" s="366"/>
      <c r="K217" s="366"/>
      <c r="L217" s="366"/>
      <c r="M217" s="367"/>
    </row>
    <row r="218" spans="1:13" s="257" customFormat="1" ht="11.25">
      <c r="A218" s="264"/>
      <c r="B218" s="253"/>
      <c r="C218" s="255" t="s">
        <v>406</v>
      </c>
      <c r="D218" s="256" t="s">
        <v>407</v>
      </c>
      <c r="E218" s="406">
        <v>10900</v>
      </c>
      <c r="F218" s="406">
        <f t="shared" si="52"/>
        <v>7500</v>
      </c>
      <c r="G218" s="366">
        <v>7500</v>
      </c>
      <c r="H218" s="366"/>
      <c r="I218" s="366"/>
      <c r="J218" s="366"/>
      <c r="K218" s="366"/>
      <c r="L218" s="366"/>
      <c r="M218" s="367"/>
    </row>
    <row r="219" spans="1:13" s="257" customFormat="1" ht="11.25">
      <c r="A219" s="250"/>
      <c r="B219" s="253"/>
      <c r="C219" s="255" t="s">
        <v>444</v>
      </c>
      <c r="D219" s="256" t="s">
        <v>445</v>
      </c>
      <c r="E219" s="406">
        <v>800</v>
      </c>
      <c r="F219" s="406">
        <f t="shared" si="52"/>
        <v>864</v>
      </c>
      <c r="G219" s="366">
        <v>864</v>
      </c>
      <c r="H219" s="366"/>
      <c r="I219" s="366"/>
      <c r="J219" s="366"/>
      <c r="K219" s="366"/>
      <c r="L219" s="366"/>
      <c r="M219" s="367"/>
    </row>
    <row r="220" spans="1:13" s="257" customFormat="1" ht="22.5">
      <c r="A220" s="250"/>
      <c r="B220" s="253"/>
      <c r="C220" s="255" t="s">
        <v>522</v>
      </c>
      <c r="D220" s="259" t="s">
        <v>529</v>
      </c>
      <c r="E220" s="406">
        <v>0</v>
      </c>
      <c r="F220" s="406">
        <f aca="true" t="shared" si="53" ref="F220:F225">SUM(G220+M220)</f>
        <v>2000</v>
      </c>
      <c r="G220" s="366">
        <v>2000</v>
      </c>
      <c r="H220" s="366"/>
      <c r="I220" s="366"/>
      <c r="J220" s="366"/>
      <c r="K220" s="366"/>
      <c r="L220" s="366"/>
      <c r="M220" s="367"/>
    </row>
    <row r="221" spans="1:13" s="257" customFormat="1" ht="11.25">
      <c r="A221" s="264"/>
      <c r="B221" s="253"/>
      <c r="C221" s="255" t="s">
        <v>435</v>
      </c>
      <c r="D221" s="256" t="s">
        <v>436</v>
      </c>
      <c r="E221" s="406">
        <v>2791</v>
      </c>
      <c r="F221" s="406">
        <f t="shared" si="53"/>
        <v>3600</v>
      </c>
      <c r="G221" s="366">
        <v>3600</v>
      </c>
      <c r="H221" s="366"/>
      <c r="I221" s="366"/>
      <c r="J221" s="366"/>
      <c r="K221" s="366"/>
      <c r="L221" s="366"/>
      <c r="M221" s="367"/>
    </row>
    <row r="222" spans="1:13" s="257" customFormat="1" ht="11.25">
      <c r="A222" s="264"/>
      <c r="B222" s="253"/>
      <c r="C222" s="255" t="s">
        <v>422</v>
      </c>
      <c r="D222" s="256" t="s">
        <v>423</v>
      </c>
      <c r="E222" s="406">
        <v>2420</v>
      </c>
      <c r="F222" s="406">
        <f t="shared" si="53"/>
        <v>2468</v>
      </c>
      <c r="G222" s="366">
        <v>2468</v>
      </c>
      <c r="H222" s="366"/>
      <c r="I222" s="366"/>
      <c r="J222" s="366"/>
      <c r="K222" s="366"/>
      <c r="L222" s="366"/>
      <c r="M222" s="367"/>
    </row>
    <row r="223" spans="1:13" s="257" customFormat="1" ht="22.5">
      <c r="A223" s="250"/>
      <c r="B223" s="253"/>
      <c r="C223" s="255" t="s">
        <v>524</v>
      </c>
      <c r="D223" s="259" t="s">
        <v>531</v>
      </c>
      <c r="E223" s="406">
        <v>0</v>
      </c>
      <c r="F223" s="406">
        <f t="shared" si="53"/>
        <v>1500</v>
      </c>
      <c r="G223" s="366">
        <v>1500</v>
      </c>
      <c r="H223" s="366"/>
      <c r="I223" s="366"/>
      <c r="J223" s="366"/>
      <c r="K223" s="366"/>
      <c r="L223" s="366"/>
      <c r="M223" s="367"/>
    </row>
    <row r="224" spans="1:13" s="257" customFormat="1" ht="22.5">
      <c r="A224" s="250"/>
      <c r="B224" s="253"/>
      <c r="C224" s="255" t="s">
        <v>525</v>
      </c>
      <c r="D224" s="259" t="s">
        <v>533</v>
      </c>
      <c r="E224" s="406">
        <v>0</v>
      </c>
      <c r="F224" s="406">
        <f t="shared" si="53"/>
        <v>500</v>
      </c>
      <c r="G224" s="366">
        <v>500</v>
      </c>
      <c r="H224" s="366"/>
      <c r="I224" s="366"/>
      <c r="J224" s="366"/>
      <c r="K224" s="366"/>
      <c r="L224" s="366"/>
      <c r="M224" s="367"/>
    </row>
    <row r="225" spans="1:13" s="257" customFormat="1" ht="22.5">
      <c r="A225" s="250"/>
      <c r="B225" s="253"/>
      <c r="C225" s="255" t="s">
        <v>526</v>
      </c>
      <c r="D225" s="259" t="s">
        <v>532</v>
      </c>
      <c r="E225" s="406">
        <v>0</v>
      </c>
      <c r="F225" s="406">
        <f t="shared" si="53"/>
        <v>500</v>
      </c>
      <c r="G225" s="366">
        <v>500</v>
      </c>
      <c r="H225" s="366"/>
      <c r="I225" s="366"/>
      <c r="J225" s="366"/>
      <c r="K225" s="366"/>
      <c r="L225" s="366"/>
      <c r="M225" s="367"/>
    </row>
    <row r="226" spans="1:13" s="247" customFormat="1" ht="12">
      <c r="A226" s="293"/>
      <c r="B226" s="185" t="s">
        <v>486</v>
      </c>
      <c r="C226" s="185"/>
      <c r="D226" s="223" t="s">
        <v>280</v>
      </c>
      <c r="E226" s="408">
        <f aca="true" t="shared" si="54" ref="E226:M226">SUM(E227:E229)</f>
        <v>71997</v>
      </c>
      <c r="F226" s="408">
        <f t="shared" si="54"/>
        <v>34000</v>
      </c>
      <c r="G226" s="378">
        <f t="shared" si="54"/>
        <v>34000</v>
      </c>
      <c r="H226" s="378">
        <f t="shared" si="54"/>
        <v>0</v>
      </c>
      <c r="I226" s="378">
        <f t="shared" si="54"/>
        <v>0</v>
      </c>
      <c r="J226" s="378">
        <f t="shared" si="54"/>
        <v>0</v>
      </c>
      <c r="K226" s="378">
        <f t="shared" si="54"/>
        <v>0</v>
      </c>
      <c r="L226" s="378">
        <f t="shared" si="54"/>
        <v>0</v>
      </c>
      <c r="M226" s="379">
        <f t="shared" si="54"/>
        <v>0</v>
      </c>
    </row>
    <row r="227" spans="1:13" s="257" customFormat="1" ht="11.25">
      <c r="A227" s="264"/>
      <c r="B227" s="249"/>
      <c r="C227" s="255" t="s">
        <v>482</v>
      </c>
      <c r="D227" s="256" t="s">
        <v>161</v>
      </c>
      <c r="E227" s="406">
        <v>57997</v>
      </c>
      <c r="F227" s="406">
        <f>SUM(G227+M227)</f>
        <v>34000</v>
      </c>
      <c r="G227" s="366">
        <v>34000</v>
      </c>
      <c r="H227" s="366"/>
      <c r="I227" s="366"/>
      <c r="J227" s="366"/>
      <c r="K227" s="366"/>
      <c r="L227" s="366"/>
      <c r="M227" s="367"/>
    </row>
    <row r="228" spans="1:13" s="257" customFormat="1" ht="11.25">
      <c r="A228" s="250"/>
      <c r="B228" s="253"/>
      <c r="C228" s="255" t="s">
        <v>404</v>
      </c>
      <c r="D228" s="256" t="s">
        <v>405</v>
      </c>
      <c r="E228" s="406">
        <v>3390</v>
      </c>
      <c r="F228" s="406">
        <f>SUM(G228+M228)</f>
        <v>0</v>
      </c>
      <c r="G228" s="366"/>
      <c r="H228" s="366"/>
      <c r="I228" s="366"/>
      <c r="J228" s="366"/>
      <c r="K228" s="366"/>
      <c r="L228" s="366"/>
      <c r="M228" s="367"/>
    </row>
    <row r="229" spans="1:13" s="257" customFormat="1" ht="11.25">
      <c r="A229" s="272"/>
      <c r="B229" s="265"/>
      <c r="C229" s="255" t="s">
        <v>424</v>
      </c>
      <c r="D229" s="256" t="s">
        <v>516</v>
      </c>
      <c r="E229" s="406">
        <v>10610</v>
      </c>
      <c r="F229" s="406">
        <f>SUM(G229+M229)</f>
        <v>0</v>
      </c>
      <c r="G229" s="366"/>
      <c r="H229" s="366"/>
      <c r="I229" s="366"/>
      <c r="J229" s="366"/>
      <c r="K229" s="366"/>
      <c r="L229" s="366"/>
      <c r="M229" s="367"/>
    </row>
    <row r="230" spans="1:13" s="247" customFormat="1" ht="12">
      <c r="A230" s="299" t="s">
        <v>365</v>
      </c>
      <c r="B230" s="301"/>
      <c r="C230" s="301"/>
      <c r="D230" s="302" t="s">
        <v>487</v>
      </c>
      <c r="E230" s="407">
        <f aca="true" t="shared" si="55" ref="E230:M230">SUM(E231+E238+E241)</f>
        <v>287194</v>
      </c>
      <c r="F230" s="407">
        <f t="shared" si="55"/>
        <v>148720</v>
      </c>
      <c r="G230" s="376">
        <f t="shared" si="55"/>
        <v>148720</v>
      </c>
      <c r="H230" s="376">
        <f t="shared" si="55"/>
        <v>115437</v>
      </c>
      <c r="I230" s="376">
        <f t="shared" si="55"/>
        <v>23549</v>
      </c>
      <c r="J230" s="376">
        <f t="shared" si="55"/>
        <v>0</v>
      </c>
      <c r="K230" s="376">
        <f t="shared" si="55"/>
        <v>0</v>
      </c>
      <c r="L230" s="376">
        <f t="shared" si="55"/>
        <v>0</v>
      </c>
      <c r="M230" s="377">
        <f t="shared" si="55"/>
        <v>0</v>
      </c>
    </row>
    <row r="231" spans="1:13" s="247" customFormat="1" ht="12">
      <c r="A231" s="243"/>
      <c r="B231" s="185" t="s">
        <v>488</v>
      </c>
      <c r="C231" s="185"/>
      <c r="D231" s="223" t="s">
        <v>489</v>
      </c>
      <c r="E231" s="408">
        <f aca="true" t="shared" si="56" ref="E231:M231">SUM(E232:E237)</f>
        <v>154815</v>
      </c>
      <c r="F231" s="408">
        <f t="shared" si="56"/>
        <v>148720</v>
      </c>
      <c r="G231" s="378">
        <f t="shared" si="56"/>
        <v>148720</v>
      </c>
      <c r="H231" s="378">
        <f t="shared" si="56"/>
        <v>115437</v>
      </c>
      <c r="I231" s="378">
        <f t="shared" si="56"/>
        <v>23549</v>
      </c>
      <c r="J231" s="378">
        <f t="shared" si="56"/>
        <v>0</v>
      </c>
      <c r="K231" s="378">
        <f t="shared" si="56"/>
        <v>0</v>
      </c>
      <c r="L231" s="378">
        <f t="shared" si="56"/>
        <v>0</v>
      </c>
      <c r="M231" s="379">
        <f t="shared" si="56"/>
        <v>0</v>
      </c>
    </row>
    <row r="232" spans="1:13" s="257" customFormat="1" ht="11.25">
      <c r="A232" s="264"/>
      <c r="B232" s="249"/>
      <c r="C232" s="255" t="s">
        <v>412</v>
      </c>
      <c r="D232" s="256" t="s">
        <v>413</v>
      </c>
      <c r="E232" s="406">
        <v>429</v>
      </c>
      <c r="F232" s="406">
        <f aca="true" t="shared" si="57" ref="F232:F237">SUM(G232+M232)</f>
        <v>3822</v>
      </c>
      <c r="G232" s="366">
        <v>3822</v>
      </c>
      <c r="H232" s="366"/>
      <c r="I232" s="366"/>
      <c r="J232" s="366"/>
      <c r="K232" s="366"/>
      <c r="L232" s="366"/>
      <c r="M232" s="367"/>
    </row>
    <row r="233" spans="1:13" s="257" customFormat="1" ht="11.25">
      <c r="A233" s="264"/>
      <c r="B233" s="253"/>
      <c r="C233" s="255" t="s">
        <v>414</v>
      </c>
      <c r="D233" s="256" t="s">
        <v>415</v>
      </c>
      <c r="E233" s="406">
        <v>115266</v>
      </c>
      <c r="F233" s="406">
        <f t="shared" si="57"/>
        <v>105902</v>
      </c>
      <c r="G233" s="366">
        <f>SUM(H233)</f>
        <v>105902</v>
      </c>
      <c r="H233" s="366">
        <v>105902</v>
      </c>
      <c r="I233" s="366"/>
      <c r="J233" s="366"/>
      <c r="K233" s="366"/>
      <c r="L233" s="366"/>
      <c r="M233" s="367"/>
    </row>
    <row r="234" spans="1:13" s="257" customFormat="1" ht="11.25">
      <c r="A234" s="264"/>
      <c r="B234" s="253"/>
      <c r="C234" s="255" t="s">
        <v>416</v>
      </c>
      <c r="D234" s="256" t="s">
        <v>417</v>
      </c>
      <c r="E234" s="406">
        <v>7937</v>
      </c>
      <c r="F234" s="406">
        <f t="shared" si="57"/>
        <v>9535</v>
      </c>
      <c r="G234" s="366">
        <f>SUM(H234)</f>
        <v>9535</v>
      </c>
      <c r="H234" s="366">
        <v>9535</v>
      </c>
      <c r="I234" s="366"/>
      <c r="J234" s="366"/>
      <c r="K234" s="366"/>
      <c r="L234" s="366"/>
      <c r="M234" s="367"/>
    </row>
    <row r="235" spans="1:13" s="257" customFormat="1" ht="11.25">
      <c r="A235" s="264"/>
      <c r="B235" s="253"/>
      <c r="C235" s="255" t="s">
        <v>418</v>
      </c>
      <c r="D235" s="256" t="s">
        <v>419</v>
      </c>
      <c r="E235" s="406">
        <v>21361</v>
      </c>
      <c r="F235" s="406">
        <f t="shared" si="57"/>
        <v>20639</v>
      </c>
      <c r="G235" s="366">
        <f>SUM(I235)</f>
        <v>20639</v>
      </c>
      <c r="H235" s="366"/>
      <c r="I235" s="366">
        <v>20639</v>
      </c>
      <c r="J235" s="366"/>
      <c r="K235" s="366"/>
      <c r="L235" s="366"/>
      <c r="M235" s="367"/>
    </row>
    <row r="236" spans="1:13" s="257" customFormat="1" ht="11.25">
      <c r="A236" s="264"/>
      <c r="B236" s="253"/>
      <c r="C236" s="255" t="s">
        <v>420</v>
      </c>
      <c r="D236" s="256" t="s">
        <v>421</v>
      </c>
      <c r="E236" s="406">
        <v>3037</v>
      </c>
      <c r="F236" s="406">
        <f t="shared" si="57"/>
        <v>2910</v>
      </c>
      <c r="G236" s="366">
        <f>SUM(I236)</f>
        <v>2910</v>
      </c>
      <c r="H236" s="366"/>
      <c r="I236" s="366">
        <v>2910</v>
      </c>
      <c r="J236" s="366"/>
      <c r="K236" s="366"/>
      <c r="L236" s="366"/>
      <c r="M236" s="367"/>
    </row>
    <row r="237" spans="1:13" s="257" customFormat="1" ht="11.25">
      <c r="A237" s="264"/>
      <c r="B237" s="253"/>
      <c r="C237" s="255" t="s">
        <v>422</v>
      </c>
      <c r="D237" s="256" t="s">
        <v>423</v>
      </c>
      <c r="E237" s="406">
        <v>6785</v>
      </c>
      <c r="F237" s="406">
        <f t="shared" si="57"/>
        <v>5912</v>
      </c>
      <c r="G237" s="366">
        <v>5912</v>
      </c>
      <c r="H237" s="366"/>
      <c r="I237" s="366"/>
      <c r="J237" s="366"/>
      <c r="K237" s="366"/>
      <c r="L237" s="366"/>
      <c r="M237" s="367"/>
    </row>
    <row r="238" spans="1:13" s="247" customFormat="1" ht="36">
      <c r="A238" s="293"/>
      <c r="B238" s="185" t="s">
        <v>388</v>
      </c>
      <c r="C238" s="185"/>
      <c r="D238" s="226" t="s">
        <v>490</v>
      </c>
      <c r="E238" s="408">
        <f aca="true" t="shared" si="58" ref="E238:M238">SUM(E239:E240)</f>
        <v>32068</v>
      </c>
      <c r="F238" s="408">
        <f t="shared" si="58"/>
        <v>0</v>
      </c>
      <c r="G238" s="378">
        <f t="shared" si="58"/>
        <v>0</v>
      </c>
      <c r="H238" s="378">
        <f t="shared" si="58"/>
        <v>0</v>
      </c>
      <c r="I238" s="378">
        <f t="shared" si="58"/>
        <v>0</v>
      </c>
      <c r="J238" s="378">
        <f t="shared" si="58"/>
        <v>0</v>
      </c>
      <c r="K238" s="378">
        <f t="shared" si="58"/>
        <v>0</v>
      </c>
      <c r="L238" s="378">
        <f t="shared" si="58"/>
        <v>0</v>
      </c>
      <c r="M238" s="379">
        <f t="shared" si="58"/>
        <v>0</v>
      </c>
    </row>
    <row r="239" spans="1:13" s="257" customFormat="1" ht="11.25">
      <c r="A239" s="250"/>
      <c r="B239" s="253"/>
      <c r="C239" s="255" t="s">
        <v>404</v>
      </c>
      <c r="D239" s="256" t="s">
        <v>405</v>
      </c>
      <c r="E239" s="406">
        <v>684</v>
      </c>
      <c r="F239" s="406">
        <f>SUM(G239+M239)</f>
        <v>0</v>
      </c>
      <c r="G239" s="366"/>
      <c r="H239" s="366"/>
      <c r="I239" s="366"/>
      <c r="J239" s="366"/>
      <c r="K239" s="366"/>
      <c r="L239" s="366"/>
      <c r="M239" s="367"/>
    </row>
    <row r="240" spans="1:13" s="257" customFormat="1" ht="11.25">
      <c r="A240" s="264"/>
      <c r="B240" s="253"/>
      <c r="C240" s="255" t="s">
        <v>406</v>
      </c>
      <c r="D240" s="256" t="s">
        <v>407</v>
      </c>
      <c r="E240" s="406">
        <v>31384</v>
      </c>
      <c r="F240" s="406">
        <f>SUM(G240+M240)</f>
        <v>0</v>
      </c>
      <c r="G240" s="366"/>
      <c r="H240" s="366"/>
      <c r="I240" s="366"/>
      <c r="J240" s="366"/>
      <c r="K240" s="366"/>
      <c r="L240" s="366"/>
      <c r="M240" s="367"/>
    </row>
    <row r="241" spans="1:13" s="247" customFormat="1" ht="12">
      <c r="A241" s="293"/>
      <c r="B241" s="185" t="s">
        <v>367</v>
      </c>
      <c r="C241" s="185"/>
      <c r="D241" s="226" t="s">
        <v>368</v>
      </c>
      <c r="E241" s="408">
        <f aca="true" t="shared" si="59" ref="E241:M241">SUM(E242:E250)</f>
        <v>100311</v>
      </c>
      <c r="F241" s="408">
        <f t="shared" si="59"/>
        <v>0</v>
      </c>
      <c r="G241" s="378">
        <f t="shared" si="59"/>
        <v>0</v>
      </c>
      <c r="H241" s="378">
        <f t="shared" si="59"/>
        <v>0</v>
      </c>
      <c r="I241" s="378">
        <f t="shared" si="59"/>
        <v>0</v>
      </c>
      <c r="J241" s="378">
        <f t="shared" si="59"/>
        <v>0</v>
      </c>
      <c r="K241" s="378">
        <f t="shared" si="59"/>
        <v>0</v>
      </c>
      <c r="L241" s="378">
        <f t="shared" si="59"/>
        <v>0</v>
      </c>
      <c r="M241" s="379">
        <f t="shared" si="59"/>
        <v>0</v>
      </c>
    </row>
    <row r="242" spans="1:13" s="257" customFormat="1" ht="11.25">
      <c r="A242" s="264"/>
      <c r="B242" s="253"/>
      <c r="C242" s="255" t="s">
        <v>470</v>
      </c>
      <c r="D242" s="256" t="s">
        <v>471</v>
      </c>
      <c r="E242" s="406">
        <v>81420</v>
      </c>
      <c r="F242" s="406">
        <f aca="true" t="shared" si="60" ref="F242:F250">SUM(G242+M242)</f>
        <v>0</v>
      </c>
      <c r="G242" s="366"/>
      <c r="H242" s="366"/>
      <c r="I242" s="366"/>
      <c r="J242" s="366"/>
      <c r="K242" s="366"/>
      <c r="L242" s="366"/>
      <c r="M242" s="367"/>
    </row>
    <row r="243" spans="1:13" s="257" customFormat="1" ht="11.25">
      <c r="A243" s="264"/>
      <c r="B243" s="253"/>
      <c r="C243" s="255" t="s">
        <v>491</v>
      </c>
      <c r="D243" s="256" t="s">
        <v>492</v>
      </c>
      <c r="E243" s="406">
        <v>4285</v>
      </c>
      <c r="F243" s="406">
        <f t="shared" si="60"/>
        <v>0</v>
      </c>
      <c r="G243" s="366"/>
      <c r="H243" s="366"/>
      <c r="I243" s="366"/>
      <c r="J243" s="366"/>
      <c r="K243" s="366"/>
      <c r="L243" s="366"/>
      <c r="M243" s="367"/>
    </row>
    <row r="244" spans="1:13" s="257" customFormat="1" ht="11.25">
      <c r="A244" s="260"/>
      <c r="B244" s="282"/>
      <c r="C244" s="255" t="s">
        <v>414</v>
      </c>
      <c r="D244" s="256" t="s">
        <v>415</v>
      </c>
      <c r="E244" s="413">
        <v>3328</v>
      </c>
      <c r="F244" s="406">
        <f t="shared" si="60"/>
        <v>0</v>
      </c>
      <c r="G244" s="366"/>
      <c r="H244" s="366"/>
      <c r="I244" s="366"/>
      <c r="J244" s="366"/>
      <c r="K244" s="366"/>
      <c r="L244" s="366"/>
      <c r="M244" s="367"/>
    </row>
    <row r="245" spans="1:13" s="257" customFormat="1" ht="11.25">
      <c r="A245" s="260"/>
      <c r="B245" s="283"/>
      <c r="C245" s="255" t="s">
        <v>418</v>
      </c>
      <c r="D245" s="256" t="s">
        <v>419</v>
      </c>
      <c r="E245" s="414">
        <v>579</v>
      </c>
      <c r="F245" s="406">
        <f t="shared" si="60"/>
        <v>0</v>
      </c>
      <c r="G245" s="366"/>
      <c r="H245" s="366"/>
      <c r="I245" s="366"/>
      <c r="J245" s="366"/>
      <c r="K245" s="366"/>
      <c r="L245" s="366"/>
      <c r="M245" s="367"/>
    </row>
    <row r="246" spans="1:13" s="257" customFormat="1" ht="11.25">
      <c r="A246" s="262"/>
      <c r="B246" s="245"/>
      <c r="C246" s="255" t="s">
        <v>420</v>
      </c>
      <c r="D246" s="256" t="s">
        <v>421</v>
      </c>
      <c r="E246" s="406">
        <v>81</v>
      </c>
      <c r="F246" s="406">
        <f t="shared" si="60"/>
        <v>0</v>
      </c>
      <c r="G246" s="366"/>
      <c r="H246" s="366"/>
      <c r="I246" s="366"/>
      <c r="J246" s="366"/>
      <c r="K246" s="366"/>
      <c r="L246" s="366"/>
      <c r="M246" s="367"/>
    </row>
    <row r="247" spans="1:13" s="267" customFormat="1" ht="11.25">
      <c r="A247" s="268"/>
      <c r="B247" s="269"/>
      <c r="C247" s="137" t="s">
        <v>440</v>
      </c>
      <c r="D247" s="224" t="s">
        <v>441</v>
      </c>
      <c r="E247" s="406">
        <v>242</v>
      </c>
      <c r="F247" s="406">
        <f t="shared" si="60"/>
        <v>0</v>
      </c>
      <c r="G247" s="371"/>
      <c r="H247" s="371"/>
      <c r="I247" s="371"/>
      <c r="J247" s="371"/>
      <c r="K247" s="371"/>
      <c r="L247" s="371"/>
      <c r="M247" s="372"/>
    </row>
    <row r="248" spans="1:13" s="257" customFormat="1" ht="11.25">
      <c r="A248" s="264"/>
      <c r="B248" s="253"/>
      <c r="C248" s="255" t="s">
        <v>404</v>
      </c>
      <c r="D248" s="256" t="s">
        <v>405</v>
      </c>
      <c r="E248" s="406">
        <v>5362</v>
      </c>
      <c r="F248" s="406">
        <f t="shared" si="60"/>
        <v>0</v>
      </c>
      <c r="G248" s="366"/>
      <c r="H248" s="366"/>
      <c r="I248" s="366"/>
      <c r="J248" s="366"/>
      <c r="K248" s="366"/>
      <c r="L248" s="366"/>
      <c r="M248" s="367"/>
    </row>
    <row r="249" spans="1:13" s="257" customFormat="1" ht="11.25">
      <c r="A249" s="264"/>
      <c r="B249" s="253"/>
      <c r="C249" s="255" t="s">
        <v>472</v>
      </c>
      <c r="D249" s="256" t="s">
        <v>473</v>
      </c>
      <c r="E249" s="406">
        <v>2960</v>
      </c>
      <c r="F249" s="406">
        <f t="shared" si="60"/>
        <v>0</v>
      </c>
      <c r="G249" s="366"/>
      <c r="H249" s="366"/>
      <c r="I249" s="366"/>
      <c r="J249" s="366"/>
      <c r="K249" s="366"/>
      <c r="L249" s="366"/>
      <c r="M249" s="367"/>
    </row>
    <row r="250" spans="1:13" s="257" customFormat="1" ht="11.25">
      <c r="A250" s="264"/>
      <c r="B250" s="253"/>
      <c r="C250" s="255" t="s">
        <v>406</v>
      </c>
      <c r="D250" s="256" t="s">
        <v>407</v>
      </c>
      <c r="E250" s="406">
        <v>2054</v>
      </c>
      <c r="F250" s="406">
        <f t="shared" si="60"/>
        <v>0</v>
      </c>
      <c r="G250" s="366"/>
      <c r="H250" s="366"/>
      <c r="I250" s="366"/>
      <c r="J250" s="366"/>
      <c r="K250" s="366"/>
      <c r="L250" s="366"/>
      <c r="M250" s="367"/>
    </row>
    <row r="251" spans="1:13" s="247" customFormat="1" ht="24">
      <c r="A251" s="240" t="s">
        <v>493</v>
      </c>
      <c r="B251" s="241"/>
      <c r="C251" s="241"/>
      <c r="D251" s="294" t="s">
        <v>369</v>
      </c>
      <c r="E251" s="407">
        <f aca="true" t="shared" si="61" ref="E251:M251">SUM(E252+E258+E262+E266+E268)</f>
        <v>298567</v>
      </c>
      <c r="F251" s="407">
        <f t="shared" si="61"/>
        <v>195151</v>
      </c>
      <c r="G251" s="376">
        <f t="shared" si="61"/>
        <v>195151</v>
      </c>
      <c r="H251" s="376">
        <f t="shared" si="61"/>
        <v>0</v>
      </c>
      <c r="I251" s="376">
        <f t="shared" si="61"/>
        <v>0</v>
      </c>
      <c r="J251" s="376">
        <f t="shared" si="61"/>
        <v>0</v>
      </c>
      <c r="K251" s="376">
        <f t="shared" si="61"/>
        <v>0</v>
      </c>
      <c r="L251" s="376">
        <f t="shared" si="61"/>
        <v>0</v>
      </c>
      <c r="M251" s="377">
        <f t="shared" si="61"/>
        <v>0</v>
      </c>
    </row>
    <row r="252" spans="1:13" s="247" customFormat="1" ht="12">
      <c r="A252" s="243"/>
      <c r="B252" s="178" t="s">
        <v>494</v>
      </c>
      <c r="C252" s="178"/>
      <c r="D252" s="233" t="s">
        <v>370</v>
      </c>
      <c r="E252" s="415">
        <f>SUM(E253:E257)</f>
        <v>223180</v>
      </c>
      <c r="F252" s="415">
        <f>SUM(F253:F257)</f>
        <v>77701</v>
      </c>
      <c r="G252" s="378">
        <f aca="true" t="shared" si="62" ref="G252:M252">SUM(G253+G254+G255+G256+G257)</f>
        <v>77701</v>
      </c>
      <c r="H252" s="378">
        <f t="shared" si="62"/>
        <v>0</v>
      </c>
      <c r="I252" s="378">
        <f t="shared" si="62"/>
        <v>0</v>
      </c>
      <c r="J252" s="378">
        <f t="shared" si="62"/>
        <v>0</v>
      </c>
      <c r="K252" s="378">
        <f t="shared" si="62"/>
        <v>0</v>
      </c>
      <c r="L252" s="378">
        <f t="shared" si="62"/>
        <v>0</v>
      </c>
      <c r="M252" s="379">
        <f t="shared" si="62"/>
        <v>0</v>
      </c>
    </row>
    <row r="253" spans="1:13" s="257" customFormat="1" ht="33.75">
      <c r="A253" s="264"/>
      <c r="B253" s="249"/>
      <c r="C253" s="273">
        <v>2900</v>
      </c>
      <c r="D253" s="281" t="s">
        <v>495</v>
      </c>
      <c r="E253" s="406">
        <v>77601</v>
      </c>
      <c r="F253" s="406">
        <f>SUM(G253+M253)</f>
        <v>77601</v>
      </c>
      <c r="G253" s="366">
        <v>77601</v>
      </c>
      <c r="H253" s="366"/>
      <c r="I253" s="366"/>
      <c r="J253" s="366"/>
      <c r="K253" s="366"/>
      <c r="L253" s="366"/>
      <c r="M253" s="367"/>
    </row>
    <row r="254" spans="1:13" s="257" customFormat="1" ht="11.25">
      <c r="A254" s="264"/>
      <c r="B254" s="253"/>
      <c r="C254" s="255" t="s">
        <v>404</v>
      </c>
      <c r="D254" s="256" t="s">
        <v>405</v>
      </c>
      <c r="E254" s="406">
        <v>11224</v>
      </c>
      <c r="F254" s="406">
        <f>SUM(G254+M254)</f>
        <v>0</v>
      </c>
      <c r="G254" s="366"/>
      <c r="H254" s="366"/>
      <c r="I254" s="366"/>
      <c r="J254" s="366"/>
      <c r="K254" s="366"/>
      <c r="L254" s="366"/>
      <c r="M254" s="367"/>
    </row>
    <row r="255" spans="1:13" s="257" customFormat="1" ht="11.25">
      <c r="A255" s="260"/>
      <c r="B255" s="261"/>
      <c r="C255" s="255" t="s">
        <v>429</v>
      </c>
      <c r="D255" s="256" t="s">
        <v>430</v>
      </c>
      <c r="E255" s="406">
        <v>100</v>
      </c>
      <c r="F255" s="406">
        <f>SUM(G255+M255)</f>
        <v>100</v>
      </c>
      <c r="G255" s="366">
        <v>100</v>
      </c>
      <c r="H255" s="366"/>
      <c r="I255" s="366"/>
      <c r="J255" s="366"/>
      <c r="K255" s="366"/>
      <c r="L255" s="366"/>
      <c r="M255" s="367"/>
    </row>
    <row r="256" spans="1:13" s="257" customFormat="1" ht="11.25">
      <c r="A256" s="262"/>
      <c r="B256" s="245"/>
      <c r="C256" s="255" t="s">
        <v>463</v>
      </c>
      <c r="D256" s="256" t="s">
        <v>464</v>
      </c>
      <c r="E256" s="406">
        <v>106037</v>
      </c>
      <c r="F256" s="406">
        <f>SUM(G256+M256)</f>
        <v>0</v>
      </c>
      <c r="G256" s="366"/>
      <c r="H256" s="366"/>
      <c r="I256" s="366"/>
      <c r="J256" s="366"/>
      <c r="K256" s="366"/>
      <c r="L256" s="366"/>
      <c r="M256" s="367"/>
    </row>
    <row r="257" spans="1:13" s="257" customFormat="1" ht="11.25">
      <c r="A257" s="262"/>
      <c r="B257" s="245"/>
      <c r="C257" s="255" t="s">
        <v>496</v>
      </c>
      <c r="D257" s="256" t="s">
        <v>497</v>
      </c>
      <c r="E257" s="406">
        <v>28218</v>
      </c>
      <c r="F257" s="406">
        <f>SUM(G257+M257)</f>
        <v>0</v>
      </c>
      <c r="G257" s="366"/>
      <c r="H257" s="366"/>
      <c r="I257" s="366"/>
      <c r="J257" s="366"/>
      <c r="K257" s="366"/>
      <c r="L257" s="366"/>
      <c r="M257" s="367"/>
    </row>
    <row r="258" spans="1:13" s="292" customFormat="1" ht="12">
      <c r="A258" s="289"/>
      <c r="B258" s="290" t="s">
        <v>498</v>
      </c>
      <c r="C258" s="305"/>
      <c r="D258" s="306" t="s">
        <v>372</v>
      </c>
      <c r="E258" s="416">
        <f>SUM(E259:E261)</f>
        <v>2106</v>
      </c>
      <c r="F258" s="416">
        <f>SUM(F259:F261)</f>
        <v>36350</v>
      </c>
      <c r="G258" s="380">
        <f aca="true" t="shared" si="63" ref="G258:M258">SUM(G259+G260+G261)</f>
        <v>36350</v>
      </c>
      <c r="H258" s="380">
        <f t="shared" si="63"/>
        <v>0</v>
      </c>
      <c r="I258" s="380">
        <f t="shared" si="63"/>
        <v>0</v>
      </c>
      <c r="J258" s="380">
        <f t="shared" si="63"/>
        <v>0</v>
      </c>
      <c r="K258" s="380">
        <f t="shared" si="63"/>
        <v>0</v>
      </c>
      <c r="L258" s="380">
        <f t="shared" si="63"/>
        <v>0</v>
      </c>
      <c r="M258" s="381">
        <f t="shared" si="63"/>
        <v>0</v>
      </c>
    </row>
    <row r="259" spans="1:13" s="257" customFormat="1" ht="11.25">
      <c r="A259" s="262"/>
      <c r="B259" s="245"/>
      <c r="C259" s="255" t="s">
        <v>406</v>
      </c>
      <c r="D259" s="256" t="s">
        <v>407</v>
      </c>
      <c r="E259" s="406">
        <v>1536</v>
      </c>
      <c r="F259" s="406">
        <f>SUM(G259+M259)</f>
        <v>15000</v>
      </c>
      <c r="G259" s="366">
        <v>15000</v>
      </c>
      <c r="H259" s="366"/>
      <c r="I259" s="366"/>
      <c r="J259" s="366"/>
      <c r="K259" s="366"/>
      <c r="L259" s="366"/>
      <c r="M259" s="367"/>
    </row>
    <row r="260" spans="1:13" s="257" customFormat="1" ht="22.5">
      <c r="A260" s="250"/>
      <c r="B260" s="253"/>
      <c r="C260" s="255" t="s">
        <v>539</v>
      </c>
      <c r="D260" s="259" t="s">
        <v>540</v>
      </c>
      <c r="E260" s="406">
        <v>0</v>
      </c>
      <c r="F260" s="406">
        <f>SUM(G260+M260)</f>
        <v>21000</v>
      </c>
      <c r="G260" s="366">
        <v>21000</v>
      </c>
      <c r="H260" s="366"/>
      <c r="I260" s="366"/>
      <c r="J260" s="366"/>
      <c r="K260" s="366"/>
      <c r="L260" s="366"/>
      <c r="M260" s="367"/>
    </row>
    <row r="261" spans="1:13" s="257" customFormat="1" ht="11.25">
      <c r="A261" s="260"/>
      <c r="B261" s="261"/>
      <c r="C261" s="255" t="s">
        <v>429</v>
      </c>
      <c r="D261" s="256" t="s">
        <v>430</v>
      </c>
      <c r="E261" s="406">
        <v>570</v>
      </c>
      <c r="F261" s="406">
        <f>SUM(G261+M261)</f>
        <v>350</v>
      </c>
      <c r="G261" s="366">
        <v>350</v>
      </c>
      <c r="H261" s="366"/>
      <c r="I261" s="366"/>
      <c r="J261" s="366"/>
      <c r="K261" s="366"/>
      <c r="L261" s="366"/>
      <c r="M261" s="367"/>
    </row>
    <row r="262" spans="1:13" s="292" customFormat="1" ht="12">
      <c r="A262" s="304"/>
      <c r="B262" s="290" t="s">
        <v>499</v>
      </c>
      <c r="C262" s="290"/>
      <c r="D262" s="298" t="s">
        <v>500</v>
      </c>
      <c r="E262" s="405">
        <f>SUM(E263:E265)</f>
        <v>54192</v>
      </c>
      <c r="F262" s="405">
        <f>SUM(F263:F265)</f>
        <v>54900</v>
      </c>
      <c r="G262" s="380">
        <f aca="true" t="shared" si="64" ref="G262:M262">SUM(G263+G264+G265)</f>
        <v>54900</v>
      </c>
      <c r="H262" s="380">
        <f t="shared" si="64"/>
        <v>0</v>
      </c>
      <c r="I262" s="380">
        <f t="shared" si="64"/>
        <v>0</v>
      </c>
      <c r="J262" s="380">
        <f t="shared" si="64"/>
        <v>0</v>
      </c>
      <c r="K262" s="380">
        <f t="shared" si="64"/>
        <v>0</v>
      </c>
      <c r="L262" s="380">
        <f t="shared" si="64"/>
        <v>0</v>
      </c>
      <c r="M262" s="381">
        <f t="shared" si="64"/>
        <v>0</v>
      </c>
    </row>
    <row r="263" spans="1:13" s="257" customFormat="1" ht="11.25">
      <c r="A263" s="262"/>
      <c r="B263" s="249"/>
      <c r="C263" s="255" t="s">
        <v>404</v>
      </c>
      <c r="D263" s="256" t="s">
        <v>405</v>
      </c>
      <c r="E263" s="406">
        <v>314</v>
      </c>
      <c r="F263" s="406">
        <f>SUM(G263+M263)</f>
        <v>700</v>
      </c>
      <c r="G263" s="366">
        <v>700</v>
      </c>
      <c r="H263" s="366"/>
      <c r="I263" s="366"/>
      <c r="J263" s="366"/>
      <c r="K263" s="366"/>
      <c r="L263" s="366"/>
      <c r="M263" s="367"/>
    </row>
    <row r="264" spans="1:13" s="257" customFormat="1" ht="11.25">
      <c r="A264" s="262"/>
      <c r="B264" s="253"/>
      <c r="C264" s="255" t="s">
        <v>442</v>
      </c>
      <c r="D264" s="256" t="s">
        <v>443</v>
      </c>
      <c r="E264" s="406">
        <v>43178</v>
      </c>
      <c r="F264" s="406">
        <f>SUM(G264+M264)</f>
        <v>43200</v>
      </c>
      <c r="G264" s="366">
        <v>43200</v>
      </c>
      <c r="H264" s="366"/>
      <c r="I264" s="366"/>
      <c r="J264" s="366"/>
      <c r="K264" s="366"/>
      <c r="L264" s="366"/>
      <c r="M264" s="367"/>
    </row>
    <row r="265" spans="1:13" s="257" customFormat="1" ht="11.25">
      <c r="A265" s="262"/>
      <c r="B265" s="253"/>
      <c r="C265" s="284" t="s">
        <v>406</v>
      </c>
      <c r="D265" s="256" t="s">
        <v>407</v>
      </c>
      <c r="E265" s="417">
        <v>10700</v>
      </c>
      <c r="F265" s="406">
        <f>SUM(G265+M265)</f>
        <v>11000</v>
      </c>
      <c r="G265" s="366">
        <v>11000</v>
      </c>
      <c r="H265" s="366"/>
      <c r="I265" s="366"/>
      <c r="J265" s="366"/>
      <c r="K265" s="366"/>
      <c r="L265" s="366"/>
      <c r="M265" s="367"/>
    </row>
    <row r="266" spans="1:13" s="247" customFormat="1" ht="36">
      <c r="A266" s="293"/>
      <c r="B266" s="185" t="s">
        <v>501</v>
      </c>
      <c r="C266" s="185"/>
      <c r="D266" s="226" t="s">
        <v>502</v>
      </c>
      <c r="E266" s="408">
        <f aca="true" t="shared" si="65" ref="E266:M266">SUM(E267)</f>
        <v>11089</v>
      </c>
      <c r="F266" s="408">
        <f t="shared" si="65"/>
        <v>11200</v>
      </c>
      <c r="G266" s="378">
        <f t="shared" si="65"/>
        <v>11200</v>
      </c>
      <c r="H266" s="378">
        <f t="shared" si="65"/>
        <v>0</v>
      </c>
      <c r="I266" s="378">
        <f t="shared" si="65"/>
        <v>0</v>
      </c>
      <c r="J266" s="378">
        <f t="shared" si="65"/>
        <v>0</v>
      </c>
      <c r="K266" s="378">
        <f t="shared" si="65"/>
        <v>0</v>
      </c>
      <c r="L266" s="378">
        <f t="shared" si="65"/>
        <v>0</v>
      </c>
      <c r="M266" s="379">
        <f t="shared" si="65"/>
        <v>0</v>
      </c>
    </row>
    <row r="267" spans="1:13" s="257" customFormat="1" ht="11.25">
      <c r="A267" s="264"/>
      <c r="B267" s="258"/>
      <c r="C267" s="255" t="s">
        <v>446</v>
      </c>
      <c r="D267" s="256" t="s">
        <v>447</v>
      </c>
      <c r="E267" s="406">
        <v>11089</v>
      </c>
      <c r="F267" s="406">
        <f>SUM(G267+M267)</f>
        <v>11200</v>
      </c>
      <c r="G267" s="366">
        <v>11200</v>
      </c>
      <c r="H267" s="366"/>
      <c r="I267" s="366"/>
      <c r="J267" s="366"/>
      <c r="K267" s="366"/>
      <c r="L267" s="366"/>
      <c r="M267" s="367"/>
    </row>
    <row r="268" spans="1:13" s="292" customFormat="1" ht="12">
      <c r="A268" s="303"/>
      <c r="B268" s="290" t="s">
        <v>503</v>
      </c>
      <c r="C268" s="290"/>
      <c r="D268" s="298" t="s">
        <v>280</v>
      </c>
      <c r="E268" s="405">
        <f>SUM(E269:E270)</f>
        <v>8000</v>
      </c>
      <c r="F268" s="405">
        <f>SUM(F269:F270)</f>
        <v>15000</v>
      </c>
      <c r="G268" s="380">
        <f aca="true" t="shared" si="66" ref="G268:M268">SUM(G269+G270)</f>
        <v>15000</v>
      </c>
      <c r="H268" s="380">
        <f t="shared" si="66"/>
        <v>0</v>
      </c>
      <c r="I268" s="380">
        <f t="shared" si="66"/>
        <v>0</v>
      </c>
      <c r="J268" s="380">
        <f t="shared" si="66"/>
        <v>0</v>
      </c>
      <c r="K268" s="380">
        <f t="shared" si="66"/>
        <v>0</v>
      </c>
      <c r="L268" s="380">
        <f t="shared" si="66"/>
        <v>0</v>
      </c>
      <c r="M268" s="381">
        <f t="shared" si="66"/>
        <v>0</v>
      </c>
    </row>
    <row r="269" spans="1:13" s="257" customFormat="1" ht="11.25">
      <c r="A269" s="264"/>
      <c r="B269" s="263"/>
      <c r="C269" s="255" t="s">
        <v>406</v>
      </c>
      <c r="D269" s="256" t="s">
        <v>407</v>
      </c>
      <c r="E269" s="406">
        <v>8000</v>
      </c>
      <c r="F269" s="406">
        <f>SUM(G269+M269)</f>
        <v>8000</v>
      </c>
      <c r="G269" s="366">
        <v>8000</v>
      </c>
      <c r="H269" s="366"/>
      <c r="I269" s="366"/>
      <c r="J269" s="366"/>
      <c r="K269" s="366"/>
      <c r="L269" s="366"/>
      <c r="M269" s="367"/>
    </row>
    <row r="270" spans="1:13" s="257" customFormat="1" ht="22.5">
      <c r="A270" s="250"/>
      <c r="B270" s="253"/>
      <c r="C270" s="255" t="s">
        <v>539</v>
      </c>
      <c r="D270" s="259" t="s">
        <v>540</v>
      </c>
      <c r="E270" s="406">
        <v>0</v>
      </c>
      <c r="F270" s="406">
        <f>SUM(G270+M270)</f>
        <v>7000</v>
      </c>
      <c r="G270" s="366">
        <v>7000</v>
      </c>
      <c r="H270" s="366"/>
      <c r="I270" s="366"/>
      <c r="J270" s="366"/>
      <c r="K270" s="366"/>
      <c r="L270" s="366"/>
      <c r="M270" s="367"/>
    </row>
    <row r="271" spans="1:13" s="247" customFormat="1" ht="24">
      <c r="A271" s="299" t="s">
        <v>504</v>
      </c>
      <c r="B271" s="300"/>
      <c r="C271" s="301"/>
      <c r="D271" s="302" t="s">
        <v>505</v>
      </c>
      <c r="E271" s="418">
        <f aca="true" t="shared" si="67" ref="E271:M271">SUM(E272+E277)</f>
        <v>111779</v>
      </c>
      <c r="F271" s="418">
        <f t="shared" si="67"/>
        <v>154822</v>
      </c>
      <c r="G271" s="376">
        <f t="shared" si="67"/>
        <v>154822</v>
      </c>
      <c r="H271" s="376">
        <f t="shared" si="67"/>
        <v>0</v>
      </c>
      <c r="I271" s="376">
        <f t="shared" si="67"/>
        <v>0</v>
      </c>
      <c r="J271" s="376">
        <f t="shared" si="67"/>
        <v>149172</v>
      </c>
      <c r="K271" s="376">
        <f t="shared" si="67"/>
        <v>0</v>
      </c>
      <c r="L271" s="376">
        <f t="shared" si="67"/>
        <v>0</v>
      </c>
      <c r="M271" s="377">
        <f t="shared" si="67"/>
        <v>0</v>
      </c>
    </row>
    <row r="272" spans="1:13" s="247" customFormat="1" ht="12">
      <c r="A272" s="243"/>
      <c r="B272" s="185" t="s">
        <v>506</v>
      </c>
      <c r="C272" s="185"/>
      <c r="D272" s="223" t="s">
        <v>507</v>
      </c>
      <c r="E272" s="408">
        <f aca="true" t="shared" si="68" ref="E272:M272">SUM(E273:E276)</f>
        <v>59897</v>
      </c>
      <c r="F272" s="408">
        <f t="shared" si="68"/>
        <v>102850</v>
      </c>
      <c r="G272" s="378">
        <f t="shared" si="68"/>
        <v>102850</v>
      </c>
      <c r="H272" s="378">
        <f t="shared" si="68"/>
        <v>0</v>
      </c>
      <c r="I272" s="378">
        <f t="shared" si="68"/>
        <v>0</v>
      </c>
      <c r="J272" s="378">
        <f t="shared" si="68"/>
        <v>97200</v>
      </c>
      <c r="K272" s="378">
        <f t="shared" si="68"/>
        <v>0</v>
      </c>
      <c r="L272" s="378">
        <f t="shared" si="68"/>
        <v>0</v>
      </c>
      <c r="M272" s="379">
        <f t="shared" si="68"/>
        <v>0</v>
      </c>
    </row>
    <row r="273" spans="1:13" s="257" customFormat="1" ht="22.5">
      <c r="A273" s="244"/>
      <c r="B273" s="258"/>
      <c r="C273" s="273">
        <v>2480</v>
      </c>
      <c r="D273" s="281" t="s">
        <v>508</v>
      </c>
      <c r="E273" s="410">
        <v>52029</v>
      </c>
      <c r="F273" s="406">
        <f>SUM(G273+M273)</f>
        <v>97200</v>
      </c>
      <c r="G273" s="366">
        <f>SUM(J273)</f>
        <v>97200</v>
      </c>
      <c r="H273" s="366"/>
      <c r="I273" s="366"/>
      <c r="J273" s="366">
        <v>97200</v>
      </c>
      <c r="K273" s="366"/>
      <c r="L273" s="366"/>
      <c r="M273" s="367"/>
    </row>
    <row r="274" spans="1:13" s="257" customFormat="1" ht="11.25">
      <c r="A274" s="244"/>
      <c r="B274" s="258"/>
      <c r="C274" s="255" t="s">
        <v>404</v>
      </c>
      <c r="D274" s="256" t="s">
        <v>405</v>
      </c>
      <c r="E274" s="406">
        <v>1400</v>
      </c>
      <c r="F274" s="406">
        <f>SUM(G274+M274)</f>
        <v>600</v>
      </c>
      <c r="G274" s="366">
        <v>600</v>
      </c>
      <c r="H274" s="366"/>
      <c r="I274" s="366"/>
      <c r="J274" s="366"/>
      <c r="K274" s="366"/>
      <c r="L274" s="366"/>
      <c r="M274" s="367"/>
    </row>
    <row r="275" spans="1:13" s="257" customFormat="1" ht="11.25">
      <c r="A275" s="244"/>
      <c r="B275" s="258"/>
      <c r="C275" s="255" t="s">
        <v>442</v>
      </c>
      <c r="D275" s="256" t="s">
        <v>443</v>
      </c>
      <c r="E275" s="406">
        <v>6396</v>
      </c>
      <c r="F275" s="406">
        <f>SUM(G275+M275)</f>
        <v>5000</v>
      </c>
      <c r="G275" s="366">
        <v>5000</v>
      </c>
      <c r="H275" s="366"/>
      <c r="I275" s="366"/>
      <c r="J275" s="366"/>
      <c r="K275" s="366"/>
      <c r="L275" s="366"/>
      <c r="M275" s="367"/>
    </row>
    <row r="276" spans="1:13" s="257" customFormat="1" ht="11.25">
      <c r="A276" s="264"/>
      <c r="B276" s="253"/>
      <c r="C276" s="284" t="s">
        <v>406</v>
      </c>
      <c r="D276" s="256" t="s">
        <v>407</v>
      </c>
      <c r="E276" s="406">
        <v>72</v>
      </c>
      <c r="F276" s="406">
        <f>SUM(G276+M276)</f>
        <v>50</v>
      </c>
      <c r="G276" s="366">
        <v>50</v>
      </c>
      <c r="H276" s="366"/>
      <c r="I276" s="366"/>
      <c r="J276" s="366"/>
      <c r="K276" s="366"/>
      <c r="L276" s="366"/>
      <c r="M276" s="367"/>
    </row>
    <row r="277" spans="1:13" s="292" customFormat="1" ht="12">
      <c r="A277" s="289"/>
      <c r="B277" s="290" t="s">
        <v>509</v>
      </c>
      <c r="C277" s="290"/>
      <c r="D277" s="298" t="s">
        <v>510</v>
      </c>
      <c r="E277" s="405">
        <f aca="true" t="shared" si="69" ref="E277:M277">SUM(E278)</f>
        <v>51882</v>
      </c>
      <c r="F277" s="405">
        <f t="shared" si="69"/>
        <v>51972</v>
      </c>
      <c r="G277" s="380">
        <f t="shared" si="69"/>
        <v>51972</v>
      </c>
      <c r="H277" s="380">
        <f t="shared" si="69"/>
        <v>0</v>
      </c>
      <c r="I277" s="380">
        <f t="shared" si="69"/>
        <v>0</v>
      </c>
      <c r="J277" s="380">
        <f t="shared" si="69"/>
        <v>51972</v>
      </c>
      <c r="K277" s="380">
        <f t="shared" si="69"/>
        <v>0</v>
      </c>
      <c r="L277" s="380">
        <f t="shared" si="69"/>
        <v>0</v>
      </c>
      <c r="M277" s="381">
        <f t="shared" si="69"/>
        <v>0</v>
      </c>
    </row>
    <row r="278" spans="1:13" s="257" customFormat="1" ht="22.5">
      <c r="A278" s="244"/>
      <c r="B278" s="253"/>
      <c r="C278" s="273">
        <v>2480</v>
      </c>
      <c r="D278" s="281" t="s">
        <v>508</v>
      </c>
      <c r="E278" s="406">
        <v>51882</v>
      </c>
      <c r="F278" s="406">
        <f>SUM(G278+M278)</f>
        <v>51972</v>
      </c>
      <c r="G278" s="366">
        <f>SUM(J278)</f>
        <v>51972</v>
      </c>
      <c r="H278" s="366"/>
      <c r="I278" s="366"/>
      <c r="J278" s="366">
        <v>51972</v>
      </c>
      <c r="K278" s="366"/>
      <c r="L278" s="366"/>
      <c r="M278" s="367"/>
    </row>
    <row r="279" spans="1:13" s="247" customFormat="1" ht="12">
      <c r="A279" s="240" t="s">
        <v>511</v>
      </c>
      <c r="B279" s="241"/>
      <c r="C279" s="241"/>
      <c r="D279" s="242" t="s">
        <v>375</v>
      </c>
      <c r="E279" s="407">
        <f aca="true" t="shared" si="70" ref="E279:M279">SUM(E280+E282)</f>
        <v>17815</v>
      </c>
      <c r="F279" s="407">
        <f t="shared" si="70"/>
        <v>9100</v>
      </c>
      <c r="G279" s="376">
        <f t="shared" si="70"/>
        <v>9100</v>
      </c>
      <c r="H279" s="376">
        <f t="shared" si="70"/>
        <v>0</v>
      </c>
      <c r="I279" s="376">
        <f t="shared" si="70"/>
        <v>0</v>
      </c>
      <c r="J279" s="376">
        <f t="shared" si="70"/>
        <v>3000</v>
      </c>
      <c r="K279" s="376">
        <f t="shared" si="70"/>
        <v>0</v>
      </c>
      <c r="L279" s="376">
        <f t="shared" si="70"/>
        <v>0</v>
      </c>
      <c r="M279" s="377">
        <f t="shared" si="70"/>
        <v>0</v>
      </c>
    </row>
    <row r="280" spans="1:13" s="247" customFormat="1" ht="12">
      <c r="A280" s="243"/>
      <c r="B280" s="185" t="s">
        <v>536</v>
      </c>
      <c r="C280" s="185"/>
      <c r="D280" s="223" t="s">
        <v>544</v>
      </c>
      <c r="E280" s="408">
        <f aca="true" t="shared" si="71" ref="E280:M280">SUM(E281)</f>
        <v>3098</v>
      </c>
      <c r="F280" s="408">
        <f t="shared" si="71"/>
        <v>3000</v>
      </c>
      <c r="G280" s="378">
        <f t="shared" si="71"/>
        <v>3000</v>
      </c>
      <c r="H280" s="378">
        <f t="shared" si="71"/>
        <v>0</v>
      </c>
      <c r="I280" s="378">
        <f t="shared" si="71"/>
        <v>0</v>
      </c>
      <c r="J280" s="378">
        <f t="shared" si="71"/>
        <v>3000</v>
      </c>
      <c r="K280" s="378">
        <f t="shared" si="71"/>
        <v>0</v>
      </c>
      <c r="L280" s="378">
        <f t="shared" si="71"/>
        <v>0</v>
      </c>
      <c r="M280" s="379">
        <f t="shared" si="71"/>
        <v>0</v>
      </c>
    </row>
    <row r="281" spans="1:13" s="257" customFormat="1" ht="33.75">
      <c r="A281" s="264"/>
      <c r="B281" s="249"/>
      <c r="C281" s="255" t="s">
        <v>537</v>
      </c>
      <c r="D281" s="259" t="s">
        <v>541</v>
      </c>
      <c r="E281" s="406">
        <v>3098</v>
      </c>
      <c r="F281" s="406">
        <f>SUM(G281)</f>
        <v>3000</v>
      </c>
      <c r="G281" s="366">
        <f>SUM(J281)</f>
        <v>3000</v>
      </c>
      <c r="H281" s="366"/>
      <c r="I281" s="366"/>
      <c r="J281" s="366">
        <v>3000</v>
      </c>
      <c r="K281" s="366"/>
      <c r="L281" s="366"/>
      <c r="M281" s="367"/>
    </row>
    <row r="282" spans="1:13" s="247" customFormat="1" ht="12">
      <c r="A282" s="293"/>
      <c r="B282" s="185" t="s">
        <v>512</v>
      </c>
      <c r="C282" s="185"/>
      <c r="D282" s="223" t="s">
        <v>280</v>
      </c>
      <c r="E282" s="408">
        <f aca="true" t="shared" si="72" ref="E282:M282">SUM(E283:E287)</f>
        <v>14717</v>
      </c>
      <c r="F282" s="408">
        <f t="shared" si="72"/>
        <v>6100</v>
      </c>
      <c r="G282" s="378">
        <f t="shared" si="72"/>
        <v>6100</v>
      </c>
      <c r="H282" s="378">
        <f t="shared" si="72"/>
        <v>0</v>
      </c>
      <c r="I282" s="378">
        <f t="shared" si="72"/>
        <v>0</v>
      </c>
      <c r="J282" s="378">
        <f t="shared" si="72"/>
        <v>0</v>
      </c>
      <c r="K282" s="378">
        <f t="shared" si="72"/>
        <v>0</v>
      </c>
      <c r="L282" s="378">
        <f t="shared" si="72"/>
        <v>0</v>
      </c>
      <c r="M282" s="379">
        <f t="shared" si="72"/>
        <v>0</v>
      </c>
    </row>
    <row r="283" spans="1:13" s="257" customFormat="1" ht="22.5">
      <c r="A283" s="264"/>
      <c r="B283" s="249"/>
      <c r="C283" s="255" t="s">
        <v>538</v>
      </c>
      <c r="D283" s="259" t="s">
        <v>542</v>
      </c>
      <c r="E283" s="406">
        <v>2070</v>
      </c>
      <c r="F283" s="406">
        <f>SUM(G283+M283)</f>
        <v>0</v>
      </c>
      <c r="G283" s="366"/>
      <c r="H283" s="366"/>
      <c r="I283" s="366"/>
      <c r="J283" s="366"/>
      <c r="K283" s="366"/>
      <c r="L283" s="366"/>
      <c r="M283" s="367"/>
    </row>
    <row r="284" spans="1:13" s="267" customFormat="1" ht="11.25">
      <c r="A284" s="268"/>
      <c r="B284" s="269"/>
      <c r="C284" s="137" t="s">
        <v>440</v>
      </c>
      <c r="D284" s="224" t="s">
        <v>441</v>
      </c>
      <c r="E284" s="406">
        <v>290</v>
      </c>
      <c r="F284" s="406">
        <f>SUM(G284+M284)</f>
        <v>0</v>
      </c>
      <c r="G284" s="371"/>
      <c r="H284" s="371"/>
      <c r="I284" s="371"/>
      <c r="J284" s="371"/>
      <c r="K284" s="371"/>
      <c r="L284" s="371"/>
      <c r="M284" s="372"/>
    </row>
    <row r="285" spans="1:13" s="257" customFormat="1" ht="11.25">
      <c r="A285" s="264"/>
      <c r="B285" s="253"/>
      <c r="C285" s="255" t="s">
        <v>404</v>
      </c>
      <c r="D285" s="256" t="s">
        <v>405</v>
      </c>
      <c r="E285" s="406">
        <v>5125</v>
      </c>
      <c r="F285" s="406">
        <f>SUM(G285+M285)</f>
        <v>1000</v>
      </c>
      <c r="G285" s="366">
        <v>1000</v>
      </c>
      <c r="H285" s="366"/>
      <c r="I285" s="366"/>
      <c r="J285" s="366"/>
      <c r="K285" s="366"/>
      <c r="L285" s="366"/>
      <c r="M285" s="367"/>
    </row>
    <row r="286" spans="1:13" s="257" customFormat="1" ht="11.25">
      <c r="A286" s="244"/>
      <c r="B286" s="245"/>
      <c r="C286" s="284" t="s">
        <v>406</v>
      </c>
      <c r="D286" s="256" t="s">
        <v>407</v>
      </c>
      <c r="E286" s="417">
        <v>6962</v>
      </c>
      <c r="F286" s="406">
        <f>SUM(G286+M286)</f>
        <v>5000</v>
      </c>
      <c r="G286" s="366">
        <v>5000</v>
      </c>
      <c r="H286" s="366"/>
      <c r="I286" s="366"/>
      <c r="J286" s="366"/>
      <c r="K286" s="366"/>
      <c r="L286" s="366"/>
      <c r="M286" s="367"/>
    </row>
    <row r="287" spans="1:13" s="257" customFormat="1" ht="11.25">
      <c r="A287" s="244"/>
      <c r="B287" s="258"/>
      <c r="C287" s="255" t="s">
        <v>435</v>
      </c>
      <c r="D287" s="256" t="s">
        <v>436</v>
      </c>
      <c r="E287" s="406">
        <v>270</v>
      </c>
      <c r="F287" s="406">
        <f>SUM(G287+M287)</f>
        <v>100</v>
      </c>
      <c r="G287" s="366">
        <v>100</v>
      </c>
      <c r="H287" s="366"/>
      <c r="I287" s="366"/>
      <c r="J287" s="366"/>
      <c r="K287" s="366"/>
      <c r="L287" s="366"/>
      <c r="M287" s="367"/>
    </row>
    <row r="288" spans="1:13" s="292" customFormat="1" ht="12">
      <c r="A288" s="238"/>
      <c r="B288" s="239"/>
      <c r="C288" s="239"/>
      <c r="D288" s="313" t="s">
        <v>513</v>
      </c>
      <c r="E288" s="419">
        <f aca="true" t="shared" si="73" ref="E288:M288">SUM(E289+E296+E301+E314+E318+E322)</f>
        <v>1406276</v>
      </c>
      <c r="F288" s="419">
        <f t="shared" si="73"/>
        <v>1550986</v>
      </c>
      <c r="G288" s="396">
        <f t="shared" si="73"/>
        <v>1550986</v>
      </c>
      <c r="H288" s="396">
        <f t="shared" si="73"/>
        <v>79118</v>
      </c>
      <c r="I288" s="396">
        <f t="shared" si="73"/>
        <v>15691</v>
      </c>
      <c r="J288" s="396">
        <f t="shared" si="73"/>
        <v>0</v>
      </c>
      <c r="K288" s="396">
        <f t="shared" si="73"/>
        <v>0</v>
      </c>
      <c r="L288" s="396">
        <f t="shared" si="73"/>
        <v>0</v>
      </c>
      <c r="M288" s="397">
        <f t="shared" si="73"/>
        <v>0</v>
      </c>
    </row>
    <row r="289" spans="1:13" s="247" customFormat="1" ht="12">
      <c r="A289" s="314" t="s">
        <v>228</v>
      </c>
      <c r="B289" s="315"/>
      <c r="C289" s="315"/>
      <c r="D289" s="315" t="s">
        <v>229</v>
      </c>
      <c r="E289" s="420">
        <f aca="true" t="shared" si="74" ref="E289:M289">SUM(E290)</f>
        <v>32559</v>
      </c>
      <c r="F289" s="420">
        <f t="shared" si="74"/>
        <v>0</v>
      </c>
      <c r="G289" s="376">
        <f t="shared" si="74"/>
        <v>0</v>
      </c>
      <c r="H289" s="376">
        <f t="shared" si="74"/>
        <v>0</v>
      </c>
      <c r="I289" s="376">
        <f t="shared" si="74"/>
        <v>0</v>
      </c>
      <c r="J289" s="376">
        <f t="shared" si="74"/>
        <v>0</v>
      </c>
      <c r="K289" s="376">
        <f t="shared" si="74"/>
        <v>0</v>
      </c>
      <c r="L289" s="376">
        <f t="shared" si="74"/>
        <v>0</v>
      </c>
      <c r="M289" s="377">
        <f t="shared" si="74"/>
        <v>0</v>
      </c>
    </row>
    <row r="290" spans="1:13" s="47" customFormat="1" ht="12.75">
      <c r="A290" s="317"/>
      <c r="B290" s="318" t="s">
        <v>380</v>
      </c>
      <c r="C290" s="319"/>
      <c r="D290" s="316" t="s">
        <v>280</v>
      </c>
      <c r="E290" s="421">
        <f>SUM(E291:E295)</f>
        <v>32559</v>
      </c>
      <c r="F290" s="421">
        <f>SUM(F291:F295)</f>
        <v>0</v>
      </c>
      <c r="G290" s="382">
        <f aca="true" t="shared" si="75" ref="G290:M290">SUM(G291+G292+G293+G295)</f>
        <v>0</v>
      </c>
      <c r="H290" s="382">
        <f t="shared" si="75"/>
        <v>0</v>
      </c>
      <c r="I290" s="382">
        <f t="shared" si="75"/>
        <v>0</v>
      </c>
      <c r="J290" s="382">
        <f t="shared" si="75"/>
        <v>0</v>
      </c>
      <c r="K290" s="382">
        <f t="shared" si="75"/>
        <v>0</v>
      </c>
      <c r="L290" s="382">
        <f t="shared" si="75"/>
        <v>0</v>
      </c>
      <c r="M290" s="383">
        <f t="shared" si="75"/>
        <v>0</v>
      </c>
    </row>
    <row r="291" spans="1:13" s="257" customFormat="1" ht="11.25">
      <c r="A291" s="264"/>
      <c r="B291" s="249"/>
      <c r="C291" s="255" t="s">
        <v>433</v>
      </c>
      <c r="D291" s="256" t="s">
        <v>434</v>
      </c>
      <c r="E291" s="406">
        <v>31921</v>
      </c>
      <c r="F291" s="406">
        <f>SUM(G291+M291)</f>
        <v>0</v>
      </c>
      <c r="G291" s="366"/>
      <c r="H291" s="366"/>
      <c r="I291" s="366"/>
      <c r="J291" s="366"/>
      <c r="K291" s="366"/>
      <c r="L291" s="366"/>
      <c r="M291" s="367"/>
    </row>
    <row r="292" spans="1:13" s="257" customFormat="1" ht="11.25">
      <c r="A292" s="264"/>
      <c r="B292" s="253"/>
      <c r="C292" s="255" t="s">
        <v>414</v>
      </c>
      <c r="D292" s="256" t="s">
        <v>415</v>
      </c>
      <c r="E292" s="406">
        <v>450</v>
      </c>
      <c r="F292" s="406">
        <f>SUM(G292+M292)</f>
        <v>0</v>
      </c>
      <c r="G292" s="366"/>
      <c r="H292" s="366"/>
      <c r="I292" s="366"/>
      <c r="J292" s="366"/>
      <c r="K292" s="366"/>
      <c r="L292" s="366"/>
      <c r="M292" s="367"/>
    </row>
    <row r="293" spans="1:13" s="257" customFormat="1" ht="11.25">
      <c r="A293" s="264"/>
      <c r="B293" s="253"/>
      <c r="C293" s="255" t="s">
        <v>418</v>
      </c>
      <c r="D293" s="256" t="s">
        <v>419</v>
      </c>
      <c r="E293" s="406">
        <v>78</v>
      </c>
      <c r="F293" s="406">
        <f>SUM(G293+M293)</f>
        <v>0</v>
      </c>
      <c r="G293" s="366"/>
      <c r="H293" s="366"/>
      <c r="I293" s="366"/>
      <c r="J293" s="366"/>
      <c r="K293" s="366"/>
      <c r="L293" s="366"/>
      <c r="M293" s="367"/>
    </row>
    <row r="294" spans="1:13" s="257" customFormat="1" ht="11.25">
      <c r="A294" s="264"/>
      <c r="B294" s="253"/>
      <c r="C294" s="255" t="s">
        <v>420</v>
      </c>
      <c r="D294" s="256" t="s">
        <v>421</v>
      </c>
      <c r="E294" s="406">
        <v>11</v>
      </c>
      <c r="F294" s="406">
        <f>SUM(G294+M294)</f>
        <v>0</v>
      </c>
      <c r="G294" s="366"/>
      <c r="H294" s="366"/>
      <c r="I294" s="366"/>
      <c r="J294" s="366"/>
      <c r="K294" s="366"/>
      <c r="L294" s="366"/>
      <c r="M294" s="367"/>
    </row>
    <row r="295" spans="1:13" s="257" customFormat="1" ht="11.25">
      <c r="A295" s="264"/>
      <c r="B295" s="253"/>
      <c r="C295" s="255" t="s">
        <v>404</v>
      </c>
      <c r="D295" s="256" t="s">
        <v>405</v>
      </c>
      <c r="E295" s="406">
        <v>99</v>
      </c>
      <c r="F295" s="406">
        <f>SUM(G295+M295)</f>
        <v>0</v>
      </c>
      <c r="G295" s="366"/>
      <c r="H295" s="366"/>
      <c r="I295" s="366"/>
      <c r="J295" s="366"/>
      <c r="K295" s="366"/>
      <c r="L295" s="366"/>
      <c r="M295" s="367"/>
    </row>
    <row r="296" spans="1:13" s="247" customFormat="1" ht="12">
      <c r="A296" s="240" t="s">
        <v>264</v>
      </c>
      <c r="B296" s="241"/>
      <c r="C296" s="296"/>
      <c r="D296" s="297" t="s">
        <v>265</v>
      </c>
      <c r="E296" s="422">
        <f aca="true" t="shared" si="76" ref="E296:M296">SUM(E297)</f>
        <v>72740</v>
      </c>
      <c r="F296" s="422">
        <f t="shared" si="76"/>
        <v>72886</v>
      </c>
      <c r="G296" s="376">
        <f t="shared" si="76"/>
        <v>72886</v>
      </c>
      <c r="H296" s="376">
        <f t="shared" si="76"/>
        <v>60824</v>
      </c>
      <c r="I296" s="376">
        <f t="shared" si="76"/>
        <v>12062</v>
      </c>
      <c r="J296" s="376">
        <f t="shared" si="76"/>
        <v>0</v>
      </c>
      <c r="K296" s="376">
        <f t="shared" si="76"/>
        <v>0</v>
      </c>
      <c r="L296" s="376">
        <f t="shared" si="76"/>
        <v>0</v>
      </c>
      <c r="M296" s="377">
        <f t="shared" si="76"/>
        <v>0</v>
      </c>
    </row>
    <row r="297" spans="1:13" s="247" customFormat="1" ht="12">
      <c r="A297" s="295"/>
      <c r="B297" s="185" t="s">
        <v>266</v>
      </c>
      <c r="C297" s="185"/>
      <c r="D297" s="223" t="s">
        <v>267</v>
      </c>
      <c r="E297" s="408">
        <f>SUM(E298:E300)</f>
        <v>72740</v>
      </c>
      <c r="F297" s="408">
        <f>SUM(F298:F300)</f>
        <v>72886</v>
      </c>
      <c r="G297" s="378">
        <f aca="true" t="shared" si="77" ref="G297:M297">SUM(G298+G299+G300)</f>
        <v>72886</v>
      </c>
      <c r="H297" s="378">
        <f t="shared" si="77"/>
        <v>60824</v>
      </c>
      <c r="I297" s="378">
        <f t="shared" si="77"/>
        <v>12062</v>
      </c>
      <c r="J297" s="378">
        <f t="shared" si="77"/>
        <v>0</v>
      </c>
      <c r="K297" s="378">
        <f t="shared" si="77"/>
        <v>0</v>
      </c>
      <c r="L297" s="378">
        <f t="shared" si="77"/>
        <v>0</v>
      </c>
      <c r="M297" s="379">
        <f t="shared" si="77"/>
        <v>0</v>
      </c>
    </row>
    <row r="298" spans="1:13" s="257" customFormat="1" ht="11.25">
      <c r="A298" s="244"/>
      <c r="B298" s="249"/>
      <c r="C298" s="255" t="s">
        <v>414</v>
      </c>
      <c r="D298" s="256" t="s">
        <v>415</v>
      </c>
      <c r="E298" s="406">
        <v>60779</v>
      </c>
      <c r="F298" s="406">
        <f>SUM(G298+M298)</f>
        <v>60824</v>
      </c>
      <c r="G298" s="366">
        <f>SUM(H298)</f>
        <v>60824</v>
      </c>
      <c r="H298" s="366">
        <v>60824</v>
      </c>
      <c r="I298" s="366"/>
      <c r="J298" s="366"/>
      <c r="K298" s="366"/>
      <c r="L298" s="366"/>
      <c r="M298" s="367"/>
    </row>
    <row r="299" spans="1:13" s="257" customFormat="1" ht="11.25">
      <c r="A299" s="244"/>
      <c r="B299" s="253"/>
      <c r="C299" s="255" t="s">
        <v>418</v>
      </c>
      <c r="D299" s="256" t="s">
        <v>419</v>
      </c>
      <c r="E299" s="406">
        <v>10472</v>
      </c>
      <c r="F299" s="406">
        <f>SUM(G299+M299)</f>
        <v>10571</v>
      </c>
      <c r="G299" s="366">
        <f>SUM(I299)</f>
        <v>10571</v>
      </c>
      <c r="H299" s="366"/>
      <c r="I299" s="366">
        <v>10571</v>
      </c>
      <c r="J299" s="366"/>
      <c r="K299" s="366"/>
      <c r="L299" s="366"/>
      <c r="M299" s="367"/>
    </row>
    <row r="300" spans="1:13" s="257" customFormat="1" ht="11.25">
      <c r="A300" s="244"/>
      <c r="B300" s="265"/>
      <c r="C300" s="255" t="s">
        <v>420</v>
      </c>
      <c r="D300" s="256" t="s">
        <v>421</v>
      </c>
      <c r="E300" s="406">
        <v>1489</v>
      </c>
      <c r="F300" s="406">
        <f>SUM(G300+M300)</f>
        <v>1491</v>
      </c>
      <c r="G300" s="366">
        <f>SUM(I300)</f>
        <v>1491</v>
      </c>
      <c r="H300" s="366"/>
      <c r="I300" s="366">
        <v>1491</v>
      </c>
      <c r="J300" s="366"/>
      <c r="K300" s="366"/>
      <c r="L300" s="366"/>
      <c r="M300" s="367"/>
    </row>
    <row r="301" spans="1:13" s="247" customFormat="1" ht="36">
      <c r="A301" s="240" t="s">
        <v>281</v>
      </c>
      <c r="B301" s="241"/>
      <c r="C301" s="241"/>
      <c r="D301" s="294" t="s">
        <v>282</v>
      </c>
      <c r="E301" s="407">
        <f aca="true" t="shared" si="78" ref="E301:M301">SUM(E302+E306)</f>
        <v>18394</v>
      </c>
      <c r="F301" s="407">
        <f t="shared" si="78"/>
        <v>800</v>
      </c>
      <c r="G301" s="376">
        <f t="shared" si="78"/>
        <v>800</v>
      </c>
      <c r="H301" s="376">
        <f t="shared" si="78"/>
        <v>0</v>
      </c>
      <c r="I301" s="376">
        <f t="shared" si="78"/>
        <v>0</v>
      </c>
      <c r="J301" s="376">
        <f t="shared" si="78"/>
        <v>0</v>
      </c>
      <c r="K301" s="376">
        <f t="shared" si="78"/>
        <v>0</v>
      </c>
      <c r="L301" s="376">
        <f t="shared" si="78"/>
        <v>0</v>
      </c>
      <c r="M301" s="377">
        <f t="shared" si="78"/>
        <v>0</v>
      </c>
    </row>
    <row r="302" spans="1:13" s="247" customFormat="1" ht="24">
      <c r="A302" s="295"/>
      <c r="B302" s="185" t="s">
        <v>283</v>
      </c>
      <c r="C302" s="185"/>
      <c r="D302" s="226" t="s">
        <v>514</v>
      </c>
      <c r="E302" s="408">
        <f>SUM(E303:E305)</f>
        <v>800</v>
      </c>
      <c r="F302" s="408">
        <f>SUM(F303:F305)</f>
        <v>800</v>
      </c>
      <c r="G302" s="378">
        <f aca="true" t="shared" si="79" ref="G302:M302">SUM(G303+G304+G305)</f>
        <v>800</v>
      </c>
      <c r="H302" s="378">
        <f t="shared" si="79"/>
        <v>0</v>
      </c>
      <c r="I302" s="378">
        <f t="shared" si="79"/>
        <v>0</v>
      </c>
      <c r="J302" s="378">
        <f t="shared" si="79"/>
        <v>0</v>
      </c>
      <c r="K302" s="378">
        <f t="shared" si="79"/>
        <v>0</v>
      </c>
      <c r="L302" s="378">
        <f t="shared" si="79"/>
        <v>0</v>
      </c>
      <c r="M302" s="379">
        <f t="shared" si="79"/>
        <v>0</v>
      </c>
    </row>
    <row r="303" spans="1:13" s="257" customFormat="1" ht="11.25">
      <c r="A303" s="244"/>
      <c r="B303" s="285"/>
      <c r="C303" s="255" t="s">
        <v>404</v>
      </c>
      <c r="D303" s="256" t="s">
        <v>405</v>
      </c>
      <c r="E303" s="406">
        <v>680</v>
      </c>
      <c r="F303" s="406">
        <f>SUM(G303+M303)</f>
        <v>600</v>
      </c>
      <c r="G303" s="366">
        <v>600</v>
      </c>
      <c r="H303" s="366"/>
      <c r="I303" s="366"/>
      <c r="J303" s="366"/>
      <c r="K303" s="366"/>
      <c r="L303" s="366"/>
      <c r="M303" s="367"/>
    </row>
    <row r="304" spans="1:13" s="257" customFormat="1" ht="11.25">
      <c r="A304" s="244"/>
      <c r="B304" s="245"/>
      <c r="C304" s="255" t="s">
        <v>406</v>
      </c>
      <c r="D304" s="256" t="s">
        <v>407</v>
      </c>
      <c r="E304" s="406">
        <v>120</v>
      </c>
      <c r="F304" s="406">
        <f>SUM(G304+M304)</f>
        <v>0</v>
      </c>
      <c r="G304" s="366"/>
      <c r="H304" s="366"/>
      <c r="I304" s="366"/>
      <c r="J304" s="366"/>
      <c r="K304" s="366"/>
      <c r="L304" s="366"/>
      <c r="M304" s="367"/>
    </row>
    <row r="305" spans="1:13" s="257" customFormat="1" ht="22.5">
      <c r="A305" s="250"/>
      <c r="B305" s="253"/>
      <c r="C305" s="255" t="s">
        <v>522</v>
      </c>
      <c r="D305" s="259" t="s">
        <v>529</v>
      </c>
      <c r="E305" s="406">
        <v>0</v>
      </c>
      <c r="F305" s="406">
        <f>SUM(G305+M305)</f>
        <v>200</v>
      </c>
      <c r="G305" s="366">
        <v>200</v>
      </c>
      <c r="H305" s="366"/>
      <c r="I305" s="366"/>
      <c r="J305" s="366"/>
      <c r="K305" s="366"/>
      <c r="L305" s="366"/>
      <c r="M305" s="367"/>
    </row>
    <row r="306" spans="1:13" s="292" customFormat="1" ht="48">
      <c r="A306" s="289"/>
      <c r="B306" s="290" t="s">
        <v>382</v>
      </c>
      <c r="C306" s="290"/>
      <c r="D306" s="291" t="s">
        <v>383</v>
      </c>
      <c r="E306" s="405">
        <f aca="true" t="shared" si="80" ref="E306:M306">SUM(E307:E313)</f>
        <v>17594</v>
      </c>
      <c r="F306" s="405">
        <f t="shared" si="80"/>
        <v>0</v>
      </c>
      <c r="G306" s="380">
        <f t="shared" si="80"/>
        <v>0</v>
      </c>
      <c r="H306" s="380">
        <f t="shared" si="80"/>
        <v>0</v>
      </c>
      <c r="I306" s="380">
        <f t="shared" si="80"/>
        <v>0</v>
      </c>
      <c r="J306" s="380">
        <f t="shared" si="80"/>
        <v>0</v>
      </c>
      <c r="K306" s="380">
        <f t="shared" si="80"/>
        <v>0</v>
      </c>
      <c r="L306" s="380">
        <f t="shared" si="80"/>
        <v>0</v>
      </c>
      <c r="M306" s="381">
        <f t="shared" si="80"/>
        <v>0</v>
      </c>
    </row>
    <row r="307" spans="1:13" s="267" customFormat="1" ht="11.25">
      <c r="A307" s="248"/>
      <c r="B307" s="269"/>
      <c r="C307" s="151" t="s">
        <v>433</v>
      </c>
      <c r="D307" s="224" t="s">
        <v>434</v>
      </c>
      <c r="E307" s="409">
        <v>9960</v>
      </c>
      <c r="F307" s="406">
        <f aca="true" t="shared" si="81" ref="F307:F313">SUM(G307+M307)</f>
        <v>0</v>
      </c>
      <c r="G307" s="371"/>
      <c r="H307" s="371"/>
      <c r="I307" s="371"/>
      <c r="J307" s="371"/>
      <c r="K307" s="371"/>
      <c r="L307" s="371"/>
      <c r="M307" s="372"/>
    </row>
    <row r="308" spans="1:13" s="267" customFormat="1" ht="11.25">
      <c r="A308" s="286"/>
      <c r="B308" s="269"/>
      <c r="C308" s="137" t="s">
        <v>418</v>
      </c>
      <c r="D308" s="224" t="s">
        <v>419</v>
      </c>
      <c r="E308" s="406">
        <v>280</v>
      </c>
      <c r="F308" s="406">
        <f t="shared" si="81"/>
        <v>0</v>
      </c>
      <c r="G308" s="371"/>
      <c r="H308" s="371"/>
      <c r="I308" s="371"/>
      <c r="J308" s="371"/>
      <c r="K308" s="371"/>
      <c r="L308" s="371"/>
      <c r="M308" s="372"/>
    </row>
    <row r="309" spans="1:13" s="267" customFormat="1" ht="11.25">
      <c r="A309" s="286"/>
      <c r="B309" s="269"/>
      <c r="C309" s="137" t="s">
        <v>420</v>
      </c>
      <c r="D309" s="224" t="s">
        <v>421</v>
      </c>
      <c r="E309" s="406">
        <v>40</v>
      </c>
      <c r="F309" s="406">
        <f t="shared" si="81"/>
        <v>0</v>
      </c>
      <c r="G309" s="371"/>
      <c r="H309" s="371"/>
      <c r="I309" s="371"/>
      <c r="J309" s="371"/>
      <c r="K309" s="371"/>
      <c r="L309" s="371"/>
      <c r="M309" s="372"/>
    </row>
    <row r="310" spans="1:13" s="267" customFormat="1" ht="11.25">
      <c r="A310" s="268"/>
      <c r="B310" s="269"/>
      <c r="C310" s="137" t="s">
        <v>440</v>
      </c>
      <c r="D310" s="224" t="s">
        <v>441</v>
      </c>
      <c r="E310" s="406">
        <v>2060</v>
      </c>
      <c r="F310" s="406">
        <f t="shared" si="81"/>
        <v>0</v>
      </c>
      <c r="G310" s="371"/>
      <c r="H310" s="371"/>
      <c r="I310" s="371"/>
      <c r="J310" s="371"/>
      <c r="K310" s="371"/>
      <c r="L310" s="371"/>
      <c r="M310" s="372"/>
    </row>
    <row r="311" spans="1:13" s="267" customFormat="1" ht="11.25">
      <c r="A311" s="248"/>
      <c r="B311" s="269"/>
      <c r="C311" s="137" t="s">
        <v>404</v>
      </c>
      <c r="D311" s="224" t="s">
        <v>405</v>
      </c>
      <c r="E311" s="406">
        <v>2754</v>
      </c>
      <c r="F311" s="406">
        <f t="shared" si="81"/>
        <v>0</v>
      </c>
      <c r="G311" s="371"/>
      <c r="H311" s="371"/>
      <c r="I311" s="371"/>
      <c r="J311" s="371"/>
      <c r="K311" s="371"/>
      <c r="L311" s="371"/>
      <c r="M311" s="372"/>
    </row>
    <row r="312" spans="1:13" s="267" customFormat="1" ht="11.25">
      <c r="A312" s="276"/>
      <c r="B312" s="230"/>
      <c r="C312" s="137" t="s">
        <v>406</v>
      </c>
      <c r="D312" s="224" t="s">
        <v>407</v>
      </c>
      <c r="E312" s="406">
        <v>1200</v>
      </c>
      <c r="F312" s="406">
        <f t="shared" si="81"/>
        <v>0</v>
      </c>
      <c r="G312" s="371"/>
      <c r="H312" s="371"/>
      <c r="I312" s="371"/>
      <c r="J312" s="371"/>
      <c r="K312" s="371"/>
      <c r="L312" s="371"/>
      <c r="M312" s="372"/>
    </row>
    <row r="313" spans="1:13" s="267" customFormat="1" ht="11.25">
      <c r="A313" s="276"/>
      <c r="B313" s="287"/>
      <c r="C313" s="137" t="s">
        <v>435</v>
      </c>
      <c r="D313" s="224" t="s">
        <v>436</v>
      </c>
      <c r="E313" s="406">
        <v>1300</v>
      </c>
      <c r="F313" s="406">
        <f t="shared" si="81"/>
        <v>0</v>
      </c>
      <c r="G313" s="371"/>
      <c r="H313" s="371"/>
      <c r="I313" s="371"/>
      <c r="J313" s="371"/>
      <c r="K313" s="371"/>
      <c r="L313" s="371"/>
      <c r="M313" s="372"/>
    </row>
    <row r="314" spans="1:13" s="247" customFormat="1" ht="12">
      <c r="A314" s="240" t="s">
        <v>546</v>
      </c>
      <c r="B314" s="241"/>
      <c r="C314" s="241"/>
      <c r="D314" s="294" t="s">
        <v>547</v>
      </c>
      <c r="E314" s="407">
        <f aca="true" t="shared" si="82" ref="E314:M314">SUM(E315)</f>
        <v>0</v>
      </c>
      <c r="F314" s="407">
        <f t="shared" si="82"/>
        <v>1000</v>
      </c>
      <c r="G314" s="376">
        <f t="shared" si="82"/>
        <v>1000</v>
      </c>
      <c r="H314" s="376">
        <f t="shared" si="82"/>
        <v>0</v>
      </c>
      <c r="I314" s="376">
        <f t="shared" si="82"/>
        <v>0</v>
      </c>
      <c r="J314" s="376">
        <f t="shared" si="82"/>
        <v>0</v>
      </c>
      <c r="K314" s="376">
        <f t="shared" si="82"/>
        <v>0</v>
      </c>
      <c r="L314" s="376">
        <f t="shared" si="82"/>
        <v>0</v>
      </c>
      <c r="M314" s="377">
        <f t="shared" si="82"/>
        <v>0</v>
      </c>
    </row>
    <row r="315" spans="1:13" s="247" customFormat="1" ht="12">
      <c r="A315" s="295"/>
      <c r="B315" s="185" t="s">
        <v>588</v>
      </c>
      <c r="C315" s="185"/>
      <c r="D315" s="223" t="s">
        <v>548</v>
      </c>
      <c r="E315" s="408">
        <f>SUM(E316:E317)</f>
        <v>0</v>
      </c>
      <c r="F315" s="408">
        <f>SUM(F316:F317)</f>
        <v>1000</v>
      </c>
      <c r="G315" s="378">
        <f aca="true" t="shared" si="83" ref="G315:M315">SUM(G316+G317)</f>
        <v>1000</v>
      </c>
      <c r="H315" s="378">
        <f t="shared" si="83"/>
        <v>0</v>
      </c>
      <c r="I315" s="378">
        <f t="shared" si="83"/>
        <v>0</v>
      </c>
      <c r="J315" s="378">
        <f t="shared" si="83"/>
        <v>0</v>
      </c>
      <c r="K315" s="378">
        <f t="shared" si="83"/>
        <v>0</v>
      </c>
      <c r="L315" s="378">
        <f t="shared" si="83"/>
        <v>0</v>
      </c>
      <c r="M315" s="379">
        <f t="shared" si="83"/>
        <v>0</v>
      </c>
    </row>
    <row r="316" spans="1:13" s="267" customFormat="1" ht="11.25">
      <c r="A316" s="248"/>
      <c r="B316" s="269"/>
      <c r="C316" s="137" t="s">
        <v>404</v>
      </c>
      <c r="D316" s="224" t="s">
        <v>405</v>
      </c>
      <c r="E316" s="406">
        <v>0</v>
      </c>
      <c r="F316" s="406">
        <f>SUM(G316+M316)</f>
        <v>500</v>
      </c>
      <c r="G316" s="371">
        <v>500</v>
      </c>
      <c r="H316" s="371"/>
      <c r="I316" s="371"/>
      <c r="J316" s="371"/>
      <c r="K316" s="371"/>
      <c r="L316" s="371"/>
      <c r="M316" s="372"/>
    </row>
    <row r="317" spans="1:13" s="257" customFormat="1" ht="11.25">
      <c r="A317" s="264"/>
      <c r="B317" s="282"/>
      <c r="C317" s="255" t="s">
        <v>406</v>
      </c>
      <c r="D317" s="256" t="s">
        <v>407</v>
      </c>
      <c r="E317" s="406">
        <v>0</v>
      </c>
      <c r="F317" s="406">
        <f>SUM(G317+M317)</f>
        <v>500</v>
      </c>
      <c r="G317" s="366">
        <v>500</v>
      </c>
      <c r="H317" s="366"/>
      <c r="I317" s="366"/>
      <c r="J317" s="366"/>
      <c r="K317" s="366"/>
      <c r="L317" s="366"/>
      <c r="M317" s="367"/>
    </row>
    <row r="318" spans="1:13" s="247" customFormat="1" ht="24">
      <c r="A318" s="240" t="s">
        <v>285</v>
      </c>
      <c r="B318" s="241"/>
      <c r="C318" s="241"/>
      <c r="D318" s="294" t="s">
        <v>286</v>
      </c>
      <c r="E318" s="407">
        <f aca="true" t="shared" si="84" ref="E318:M318">SUM(E319)</f>
        <v>300</v>
      </c>
      <c r="F318" s="407">
        <f t="shared" si="84"/>
        <v>300</v>
      </c>
      <c r="G318" s="376">
        <f t="shared" si="84"/>
        <v>300</v>
      </c>
      <c r="H318" s="376">
        <f t="shared" si="84"/>
        <v>0</v>
      </c>
      <c r="I318" s="376">
        <f t="shared" si="84"/>
        <v>0</v>
      </c>
      <c r="J318" s="376">
        <f t="shared" si="84"/>
        <v>0</v>
      </c>
      <c r="K318" s="376">
        <f t="shared" si="84"/>
        <v>0</v>
      </c>
      <c r="L318" s="376">
        <f t="shared" si="84"/>
        <v>0</v>
      </c>
      <c r="M318" s="377">
        <f t="shared" si="84"/>
        <v>0</v>
      </c>
    </row>
    <row r="319" spans="1:13" s="247" customFormat="1" ht="12">
      <c r="A319" s="295"/>
      <c r="B319" s="185" t="s">
        <v>515</v>
      </c>
      <c r="C319" s="185"/>
      <c r="D319" s="223" t="s">
        <v>288</v>
      </c>
      <c r="E319" s="408">
        <f>SUM(E320:E321)</f>
        <v>300</v>
      </c>
      <c r="F319" s="408">
        <f>SUM(F320:F321)</f>
        <v>300</v>
      </c>
      <c r="G319" s="378">
        <f aca="true" t="shared" si="85" ref="G319:M319">SUM(G320+G321)</f>
        <v>300</v>
      </c>
      <c r="H319" s="378">
        <f t="shared" si="85"/>
        <v>0</v>
      </c>
      <c r="I319" s="378">
        <f t="shared" si="85"/>
        <v>0</v>
      </c>
      <c r="J319" s="378">
        <f t="shared" si="85"/>
        <v>0</v>
      </c>
      <c r="K319" s="378">
        <f t="shared" si="85"/>
        <v>0</v>
      </c>
      <c r="L319" s="378">
        <f t="shared" si="85"/>
        <v>0</v>
      </c>
      <c r="M319" s="379">
        <f t="shared" si="85"/>
        <v>0</v>
      </c>
    </row>
    <row r="320" spans="1:13" s="267" customFormat="1" ht="11.25">
      <c r="A320" s="248"/>
      <c r="B320" s="269"/>
      <c r="C320" s="137" t="s">
        <v>404</v>
      </c>
      <c r="D320" s="224" t="s">
        <v>405</v>
      </c>
      <c r="E320" s="406">
        <v>50</v>
      </c>
      <c r="F320" s="406">
        <f>SUM(G320+M320)</f>
        <v>50</v>
      </c>
      <c r="G320" s="371">
        <v>50</v>
      </c>
      <c r="H320" s="371"/>
      <c r="I320" s="371"/>
      <c r="J320" s="371"/>
      <c r="K320" s="371"/>
      <c r="L320" s="371"/>
      <c r="M320" s="372"/>
    </row>
    <row r="321" spans="1:13" s="257" customFormat="1" ht="11.25">
      <c r="A321" s="264"/>
      <c r="B321" s="282"/>
      <c r="C321" s="255" t="s">
        <v>406</v>
      </c>
      <c r="D321" s="256" t="s">
        <v>407</v>
      </c>
      <c r="E321" s="406">
        <v>250</v>
      </c>
      <c r="F321" s="406">
        <f>SUM(G321+M321)</f>
        <v>250</v>
      </c>
      <c r="G321" s="366">
        <v>250</v>
      </c>
      <c r="H321" s="366"/>
      <c r="I321" s="366"/>
      <c r="J321" s="366"/>
      <c r="K321" s="366"/>
      <c r="L321" s="366"/>
      <c r="M321" s="367"/>
    </row>
    <row r="322" spans="1:13" s="247" customFormat="1" ht="12">
      <c r="A322" s="240" t="s">
        <v>354</v>
      </c>
      <c r="B322" s="241"/>
      <c r="C322" s="241"/>
      <c r="D322" s="242" t="s">
        <v>355</v>
      </c>
      <c r="E322" s="407">
        <f aca="true" t="shared" si="86" ref="E322:M322">SUM(E323+E337+E339+E341+E343)</f>
        <v>1282283</v>
      </c>
      <c r="F322" s="407">
        <f t="shared" si="86"/>
        <v>1476000</v>
      </c>
      <c r="G322" s="376">
        <f t="shared" si="86"/>
        <v>1476000</v>
      </c>
      <c r="H322" s="376">
        <f t="shared" si="86"/>
        <v>18294</v>
      </c>
      <c r="I322" s="376">
        <f t="shared" si="86"/>
        <v>3629</v>
      </c>
      <c r="J322" s="376">
        <f t="shared" si="86"/>
        <v>0</v>
      </c>
      <c r="K322" s="376">
        <f t="shared" si="86"/>
        <v>0</v>
      </c>
      <c r="L322" s="376">
        <f t="shared" si="86"/>
        <v>0</v>
      </c>
      <c r="M322" s="377">
        <f t="shared" si="86"/>
        <v>0</v>
      </c>
    </row>
    <row r="323" spans="1:13" s="247" customFormat="1" ht="36">
      <c r="A323" s="243"/>
      <c r="B323" s="231" t="s">
        <v>358</v>
      </c>
      <c r="C323" s="231"/>
      <c r="D323" s="232" t="s">
        <v>359</v>
      </c>
      <c r="E323" s="408">
        <f aca="true" t="shared" si="87" ref="E323:M323">SUM(E324:E336)</f>
        <v>1114320</v>
      </c>
      <c r="F323" s="408">
        <f t="shared" si="87"/>
        <v>1428000</v>
      </c>
      <c r="G323" s="378">
        <f t="shared" si="87"/>
        <v>1428000</v>
      </c>
      <c r="H323" s="378">
        <f t="shared" si="87"/>
        <v>18294</v>
      </c>
      <c r="I323" s="378">
        <f t="shared" si="87"/>
        <v>3629</v>
      </c>
      <c r="J323" s="378">
        <f t="shared" si="87"/>
        <v>0</v>
      </c>
      <c r="K323" s="378">
        <f t="shared" si="87"/>
        <v>0</v>
      </c>
      <c r="L323" s="378">
        <f t="shared" si="87"/>
        <v>0</v>
      </c>
      <c r="M323" s="379">
        <f t="shared" si="87"/>
        <v>0</v>
      </c>
    </row>
    <row r="324" spans="1:13" s="257" customFormat="1" ht="11.25">
      <c r="A324" s="264"/>
      <c r="B324" s="249"/>
      <c r="C324" s="255" t="s">
        <v>412</v>
      </c>
      <c r="D324" s="256" t="s">
        <v>413</v>
      </c>
      <c r="E324" s="406">
        <v>7</v>
      </c>
      <c r="F324" s="406">
        <f aca="true" t="shared" si="88" ref="F324:F331">SUM(G324+M324)</f>
        <v>0</v>
      </c>
      <c r="G324" s="366">
        <v>0</v>
      </c>
      <c r="H324" s="366"/>
      <c r="I324" s="366"/>
      <c r="J324" s="366"/>
      <c r="K324" s="366"/>
      <c r="L324" s="366"/>
      <c r="M324" s="367"/>
    </row>
    <row r="325" spans="1:13" s="257" customFormat="1" ht="11.25">
      <c r="A325" s="244"/>
      <c r="B325" s="253"/>
      <c r="C325" s="255" t="s">
        <v>482</v>
      </c>
      <c r="D325" s="256" t="s">
        <v>161</v>
      </c>
      <c r="E325" s="406">
        <v>1081865</v>
      </c>
      <c r="F325" s="406">
        <f t="shared" si="88"/>
        <v>1386408</v>
      </c>
      <c r="G325" s="366">
        <v>1386408</v>
      </c>
      <c r="H325" s="366"/>
      <c r="I325" s="366"/>
      <c r="J325" s="366"/>
      <c r="K325" s="366"/>
      <c r="L325" s="366"/>
      <c r="M325" s="367"/>
    </row>
    <row r="326" spans="1:13" s="257" customFormat="1" ht="11.25">
      <c r="A326" s="264"/>
      <c r="B326" s="253"/>
      <c r="C326" s="255" t="s">
        <v>414</v>
      </c>
      <c r="D326" s="256" t="s">
        <v>415</v>
      </c>
      <c r="E326" s="406">
        <v>16054</v>
      </c>
      <c r="F326" s="406">
        <f t="shared" si="88"/>
        <v>16935</v>
      </c>
      <c r="G326" s="366">
        <f>SUM(H326)</f>
        <v>16935</v>
      </c>
      <c r="H326" s="366">
        <v>16935</v>
      </c>
      <c r="I326" s="366"/>
      <c r="J326" s="366"/>
      <c r="K326" s="366"/>
      <c r="L326" s="366"/>
      <c r="M326" s="367"/>
    </row>
    <row r="327" spans="1:13" s="257" customFormat="1" ht="11.25">
      <c r="A327" s="264"/>
      <c r="B327" s="253"/>
      <c r="C327" s="255" t="s">
        <v>416</v>
      </c>
      <c r="D327" s="256" t="s">
        <v>417</v>
      </c>
      <c r="E327" s="406">
        <v>1147</v>
      </c>
      <c r="F327" s="406">
        <f t="shared" si="88"/>
        <v>1359</v>
      </c>
      <c r="G327" s="366">
        <f>SUM(H327)</f>
        <v>1359</v>
      </c>
      <c r="H327" s="366">
        <v>1359</v>
      </c>
      <c r="I327" s="366"/>
      <c r="J327" s="366"/>
      <c r="K327" s="366"/>
      <c r="L327" s="366"/>
      <c r="M327" s="367"/>
    </row>
    <row r="328" spans="1:13" s="257" customFormat="1" ht="11.25">
      <c r="A328" s="264"/>
      <c r="B328" s="253"/>
      <c r="C328" s="255" t="s">
        <v>418</v>
      </c>
      <c r="D328" s="256" t="s">
        <v>419</v>
      </c>
      <c r="E328" s="406">
        <v>2970</v>
      </c>
      <c r="F328" s="406">
        <f t="shared" si="88"/>
        <v>3180</v>
      </c>
      <c r="G328" s="366">
        <f>SUM(I328)</f>
        <v>3180</v>
      </c>
      <c r="H328" s="366"/>
      <c r="I328" s="366">
        <v>3180</v>
      </c>
      <c r="J328" s="366"/>
      <c r="K328" s="366"/>
      <c r="L328" s="366"/>
      <c r="M328" s="367"/>
    </row>
    <row r="329" spans="1:13" s="257" customFormat="1" ht="11.25">
      <c r="A329" s="264"/>
      <c r="B329" s="253"/>
      <c r="C329" s="255" t="s">
        <v>420</v>
      </c>
      <c r="D329" s="256" t="s">
        <v>421</v>
      </c>
      <c r="E329" s="406">
        <v>420</v>
      </c>
      <c r="F329" s="406">
        <f t="shared" si="88"/>
        <v>449</v>
      </c>
      <c r="G329" s="366">
        <f>SUM(I329)</f>
        <v>449</v>
      </c>
      <c r="H329" s="366"/>
      <c r="I329" s="366">
        <v>449</v>
      </c>
      <c r="J329" s="366"/>
      <c r="K329" s="366"/>
      <c r="L329" s="366"/>
      <c r="M329" s="367"/>
    </row>
    <row r="330" spans="1:13" s="257" customFormat="1" ht="11.25">
      <c r="A330" s="244"/>
      <c r="B330" s="282"/>
      <c r="C330" s="255" t="s">
        <v>404</v>
      </c>
      <c r="D330" s="256" t="s">
        <v>405</v>
      </c>
      <c r="E330" s="406">
        <v>2305</v>
      </c>
      <c r="F330" s="406">
        <f t="shared" si="88"/>
        <v>3000</v>
      </c>
      <c r="G330" s="366">
        <v>3000</v>
      </c>
      <c r="H330" s="366"/>
      <c r="I330" s="366"/>
      <c r="J330" s="366"/>
      <c r="K330" s="366"/>
      <c r="L330" s="366"/>
      <c r="M330" s="367"/>
    </row>
    <row r="331" spans="1:13" s="257" customFormat="1" ht="11.25">
      <c r="A331" s="244"/>
      <c r="B331" s="245"/>
      <c r="C331" s="255" t="s">
        <v>406</v>
      </c>
      <c r="D331" s="256" t="s">
        <v>407</v>
      </c>
      <c r="E331" s="406">
        <v>8766</v>
      </c>
      <c r="F331" s="406">
        <f t="shared" si="88"/>
        <v>13100</v>
      </c>
      <c r="G331" s="366">
        <v>13100</v>
      </c>
      <c r="H331" s="366"/>
      <c r="I331" s="366"/>
      <c r="J331" s="366"/>
      <c r="K331" s="366"/>
      <c r="L331" s="366"/>
      <c r="M331" s="367"/>
    </row>
    <row r="332" spans="1:13" s="257" customFormat="1" ht="11.25">
      <c r="A332" s="264"/>
      <c r="B332" s="245"/>
      <c r="C332" s="255" t="s">
        <v>435</v>
      </c>
      <c r="D332" s="256" t="s">
        <v>436</v>
      </c>
      <c r="E332" s="406">
        <v>22</v>
      </c>
      <c r="F332" s="406">
        <f>SUM(G332+M332)</f>
        <v>100</v>
      </c>
      <c r="G332" s="366">
        <v>100</v>
      </c>
      <c r="H332" s="366"/>
      <c r="I332" s="366"/>
      <c r="J332" s="366"/>
      <c r="K332" s="366"/>
      <c r="L332" s="366"/>
      <c r="M332" s="367"/>
    </row>
    <row r="333" spans="1:13" s="257" customFormat="1" ht="11.25">
      <c r="A333" s="262"/>
      <c r="B333" s="245"/>
      <c r="C333" s="255" t="s">
        <v>422</v>
      </c>
      <c r="D333" s="256" t="s">
        <v>423</v>
      </c>
      <c r="E333" s="406">
        <v>764</v>
      </c>
      <c r="F333" s="406">
        <f>SUM(G333+M333)</f>
        <v>779</v>
      </c>
      <c r="G333" s="366">
        <v>779</v>
      </c>
      <c r="H333" s="366"/>
      <c r="I333" s="366"/>
      <c r="J333" s="366"/>
      <c r="K333" s="366"/>
      <c r="L333" s="366"/>
      <c r="M333" s="367"/>
    </row>
    <row r="334" spans="1:13" s="257" customFormat="1" ht="22.5">
      <c r="A334" s="250"/>
      <c r="B334" s="253"/>
      <c r="C334" s="255" t="s">
        <v>524</v>
      </c>
      <c r="D334" s="259" t="s">
        <v>531</v>
      </c>
      <c r="E334" s="406">
        <v>0</v>
      </c>
      <c r="F334" s="406">
        <f>SUM(G334+M334)</f>
        <v>690</v>
      </c>
      <c r="G334" s="366">
        <v>690</v>
      </c>
      <c r="H334" s="366"/>
      <c r="I334" s="366"/>
      <c r="J334" s="366"/>
      <c r="K334" s="366"/>
      <c r="L334" s="366"/>
      <c r="M334" s="367"/>
    </row>
    <row r="335" spans="1:13" s="257" customFormat="1" ht="22.5">
      <c r="A335" s="250"/>
      <c r="B335" s="253"/>
      <c r="C335" s="255" t="s">
        <v>525</v>
      </c>
      <c r="D335" s="259" t="s">
        <v>533</v>
      </c>
      <c r="E335" s="406">
        <v>0</v>
      </c>
      <c r="F335" s="406">
        <f>SUM(G335+M335)</f>
        <v>1000</v>
      </c>
      <c r="G335" s="366">
        <v>1000</v>
      </c>
      <c r="H335" s="366"/>
      <c r="I335" s="366"/>
      <c r="J335" s="366"/>
      <c r="K335" s="366"/>
      <c r="L335" s="366"/>
      <c r="M335" s="367"/>
    </row>
    <row r="336" spans="1:13" s="257" customFormat="1" ht="22.5">
      <c r="A336" s="250"/>
      <c r="B336" s="253"/>
      <c r="C336" s="255" t="s">
        <v>526</v>
      </c>
      <c r="D336" s="259" t="s">
        <v>532</v>
      </c>
      <c r="E336" s="406">
        <v>0</v>
      </c>
      <c r="F336" s="406">
        <f>SUM(G336+M336)</f>
        <v>1000</v>
      </c>
      <c r="G336" s="366">
        <v>1000</v>
      </c>
      <c r="H336" s="366"/>
      <c r="I336" s="366"/>
      <c r="J336" s="366"/>
      <c r="K336" s="366"/>
      <c r="L336" s="366"/>
      <c r="M336" s="367"/>
    </row>
    <row r="337" spans="1:13" s="247" customFormat="1" ht="48">
      <c r="A337" s="293"/>
      <c r="B337" s="185" t="s">
        <v>360</v>
      </c>
      <c r="C337" s="231"/>
      <c r="D337" s="232" t="s">
        <v>517</v>
      </c>
      <c r="E337" s="423">
        <f aca="true" t="shared" si="89" ref="E337:M337">SUM(E338)</f>
        <v>6603</v>
      </c>
      <c r="F337" s="423">
        <f t="shared" si="89"/>
        <v>6000</v>
      </c>
      <c r="G337" s="378">
        <f t="shared" si="89"/>
        <v>6000</v>
      </c>
      <c r="H337" s="378">
        <f t="shared" si="89"/>
        <v>0</v>
      </c>
      <c r="I337" s="378">
        <f t="shared" si="89"/>
        <v>0</v>
      </c>
      <c r="J337" s="378">
        <f t="shared" si="89"/>
        <v>0</v>
      </c>
      <c r="K337" s="378">
        <f t="shared" si="89"/>
        <v>0</v>
      </c>
      <c r="L337" s="378">
        <f t="shared" si="89"/>
        <v>0</v>
      </c>
      <c r="M337" s="379">
        <f t="shared" si="89"/>
        <v>0</v>
      </c>
    </row>
    <row r="338" spans="1:13" s="257" customFormat="1" ht="11.25">
      <c r="A338" s="244"/>
      <c r="B338" s="265"/>
      <c r="C338" s="255" t="s">
        <v>482</v>
      </c>
      <c r="D338" s="256" t="s">
        <v>161</v>
      </c>
      <c r="E338" s="406">
        <v>6603</v>
      </c>
      <c r="F338" s="406">
        <f>SUM(G338+M338)</f>
        <v>6000</v>
      </c>
      <c r="G338" s="366">
        <v>6000</v>
      </c>
      <c r="H338" s="366"/>
      <c r="I338" s="366"/>
      <c r="J338" s="366"/>
      <c r="K338" s="366"/>
      <c r="L338" s="366"/>
      <c r="M338" s="367"/>
    </row>
    <row r="339" spans="1:13" s="292" customFormat="1" ht="24">
      <c r="A339" s="289"/>
      <c r="B339" s="290" t="s">
        <v>362</v>
      </c>
      <c r="C339" s="290"/>
      <c r="D339" s="291" t="s">
        <v>363</v>
      </c>
      <c r="E339" s="405">
        <f aca="true" t="shared" si="90" ref="E339:M339">SUM(E340)</f>
        <v>59441</v>
      </c>
      <c r="F339" s="405">
        <f t="shared" si="90"/>
        <v>42000</v>
      </c>
      <c r="G339" s="380">
        <f t="shared" si="90"/>
        <v>42000</v>
      </c>
      <c r="H339" s="380">
        <f t="shared" si="90"/>
        <v>0</v>
      </c>
      <c r="I339" s="380">
        <f t="shared" si="90"/>
        <v>0</v>
      </c>
      <c r="J339" s="380">
        <f t="shared" si="90"/>
        <v>0</v>
      </c>
      <c r="K339" s="380">
        <f t="shared" si="90"/>
        <v>0</v>
      </c>
      <c r="L339" s="380">
        <f t="shared" si="90"/>
        <v>0</v>
      </c>
      <c r="M339" s="381">
        <f t="shared" si="90"/>
        <v>0</v>
      </c>
    </row>
    <row r="340" spans="1:13" s="257" customFormat="1" ht="11.25">
      <c r="A340" s="264"/>
      <c r="B340" s="253"/>
      <c r="C340" s="284" t="s">
        <v>482</v>
      </c>
      <c r="D340" s="288" t="s">
        <v>161</v>
      </c>
      <c r="E340" s="417">
        <v>59441</v>
      </c>
      <c r="F340" s="406">
        <f>SUM(G340+M340)</f>
        <v>42000</v>
      </c>
      <c r="G340" s="366">
        <v>42000</v>
      </c>
      <c r="H340" s="366"/>
      <c r="I340" s="366"/>
      <c r="J340" s="366"/>
      <c r="K340" s="366"/>
      <c r="L340" s="366"/>
      <c r="M340" s="367"/>
    </row>
    <row r="341" spans="1:13" s="292" customFormat="1" ht="24">
      <c r="A341" s="289"/>
      <c r="B341" s="290" t="s">
        <v>385</v>
      </c>
      <c r="C341" s="290"/>
      <c r="D341" s="291" t="s">
        <v>543</v>
      </c>
      <c r="E341" s="405">
        <f aca="true" t="shared" si="91" ref="E341:M341">SUM(E342)</f>
        <v>0</v>
      </c>
      <c r="F341" s="405">
        <f t="shared" si="91"/>
        <v>0</v>
      </c>
      <c r="G341" s="380">
        <f t="shared" si="91"/>
        <v>0</v>
      </c>
      <c r="H341" s="380">
        <f t="shared" si="91"/>
        <v>0</v>
      </c>
      <c r="I341" s="380">
        <f t="shared" si="91"/>
        <v>0</v>
      </c>
      <c r="J341" s="380">
        <f t="shared" si="91"/>
        <v>0</v>
      </c>
      <c r="K341" s="380">
        <f t="shared" si="91"/>
        <v>0</v>
      </c>
      <c r="L341" s="380">
        <f t="shared" si="91"/>
        <v>0</v>
      </c>
      <c r="M341" s="381">
        <f t="shared" si="91"/>
        <v>0</v>
      </c>
    </row>
    <row r="342" spans="1:13" s="257" customFormat="1" ht="11.25">
      <c r="A342" s="244"/>
      <c r="B342" s="245"/>
      <c r="C342" s="255" t="s">
        <v>406</v>
      </c>
      <c r="D342" s="256" t="s">
        <v>407</v>
      </c>
      <c r="E342" s="406">
        <v>0</v>
      </c>
      <c r="F342" s="406">
        <f>SUM(G342+M342)</f>
        <v>0</v>
      </c>
      <c r="G342" s="366"/>
      <c r="H342" s="366"/>
      <c r="I342" s="366"/>
      <c r="J342" s="366"/>
      <c r="K342" s="366"/>
      <c r="L342" s="366"/>
      <c r="M342" s="367"/>
    </row>
    <row r="343" spans="1:13" s="292" customFormat="1" ht="12">
      <c r="A343" s="289"/>
      <c r="B343" s="290" t="s">
        <v>386</v>
      </c>
      <c r="C343" s="290"/>
      <c r="D343" s="291" t="s">
        <v>387</v>
      </c>
      <c r="E343" s="405">
        <f aca="true" t="shared" si="92" ref="E343:M343">SUM(E344)</f>
        <v>101919</v>
      </c>
      <c r="F343" s="405">
        <f t="shared" si="92"/>
        <v>0</v>
      </c>
      <c r="G343" s="380">
        <f t="shared" si="92"/>
        <v>0</v>
      </c>
      <c r="H343" s="380">
        <f t="shared" si="92"/>
        <v>0</v>
      </c>
      <c r="I343" s="380">
        <f t="shared" si="92"/>
        <v>0</v>
      </c>
      <c r="J343" s="380">
        <f t="shared" si="92"/>
        <v>0</v>
      </c>
      <c r="K343" s="380">
        <f t="shared" si="92"/>
        <v>0</v>
      </c>
      <c r="L343" s="380">
        <f t="shared" si="92"/>
        <v>0</v>
      </c>
      <c r="M343" s="381">
        <f t="shared" si="92"/>
        <v>0</v>
      </c>
    </row>
    <row r="344" spans="1:13" s="257" customFormat="1" ht="12" thickBot="1">
      <c r="A344" s="264"/>
      <c r="B344" s="253"/>
      <c r="C344" s="284" t="s">
        <v>482</v>
      </c>
      <c r="D344" s="288" t="s">
        <v>161</v>
      </c>
      <c r="E344" s="417">
        <v>101919</v>
      </c>
      <c r="F344" s="406">
        <f>SUM(G344+M344)</f>
        <v>0</v>
      </c>
      <c r="G344" s="373"/>
      <c r="H344" s="373"/>
      <c r="I344" s="373"/>
      <c r="J344" s="373"/>
      <c r="K344" s="373"/>
      <c r="L344" s="373"/>
      <c r="M344" s="374"/>
    </row>
    <row r="345" spans="1:13" s="267" customFormat="1" ht="13.5" thickBot="1">
      <c r="A345" s="539" t="s">
        <v>545</v>
      </c>
      <c r="B345" s="528"/>
      <c r="C345" s="528"/>
      <c r="D345" s="529"/>
      <c r="E345" s="424">
        <f aca="true" t="shared" si="93" ref="E345:M345">SUM(E8+E288)</f>
        <v>8322312</v>
      </c>
      <c r="F345" s="424">
        <f t="shared" si="93"/>
        <v>8724845</v>
      </c>
      <c r="G345" s="398">
        <f t="shared" si="93"/>
        <v>6734637</v>
      </c>
      <c r="H345" s="398">
        <f t="shared" si="93"/>
        <v>2629016</v>
      </c>
      <c r="I345" s="398">
        <f t="shared" si="93"/>
        <v>613162</v>
      </c>
      <c r="J345" s="398">
        <f t="shared" si="93"/>
        <v>152172</v>
      </c>
      <c r="K345" s="398">
        <f t="shared" si="93"/>
        <v>134000</v>
      </c>
      <c r="L345" s="398">
        <f t="shared" si="93"/>
        <v>0</v>
      </c>
      <c r="M345" s="427">
        <f t="shared" si="93"/>
        <v>1990208</v>
      </c>
    </row>
  </sheetData>
  <mergeCells count="12">
    <mergeCell ref="E4:E6"/>
    <mergeCell ref="C4:C6"/>
    <mergeCell ref="A345:D345"/>
    <mergeCell ref="A1:M1"/>
    <mergeCell ref="F4:F6"/>
    <mergeCell ref="A4:A6"/>
    <mergeCell ref="D4:D6"/>
    <mergeCell ref="B4:B6"/>
    <mergeCell ref="G4:M4"/>
    <mergeCell ref="H5:L5"/>
    <mergeCell ref="G5:G6"/>
    <mergeCell ref="M5:M6"/>
  </mergeCells>
  <printOptions horizontalCentered="1"/>
  <pageMargins left="0.3937007874015748" right="0.3937007874015748" top="0.9055118110236221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IV/20/2006 z dnia 29.12.2006r.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0">
      <selection activeCell="J21" sqref="J21"/>
    </sheetView>
  </sheetViews>
  <sheetFormatPr defaultColWidth="9.00390625" defaultRowHeight="12.75"/>
  <cols>
    <col min="1" max="1" width="4.625" style="2" customWidth="1"/>
    <col min="2" max="2" width="5.625" style="2" customWidth="1"/>
    <col min="3" max="3" width="6.25390625" style="2" customWidth="1"/>
    <col min="4" max="4" width="4.875" style="2" customWidth="1"/>
    <col min="5" max="5" width="18.00390625" style="2" customWidth="1"/>
    <col min="6" max="7" width="9.125" style="2" customWidth="1"/>
    <col min="8" max="8" width="7.625" style="2" customWidth="1"/>
    <col min="9" max="9" width="9.125" style="2" customWidth="1"/>
    <col min="10" max="10" width="9.00390625" style="2" customWidth="1"/>
    <col min="11" max="11" width="11.625" style="2" customWidth="1"/>
    <col min="12" max="12" width="9.00390625" style="2" customWidth="1"/>
    <col min="13" max="13" width="6.625" style="2" customWidth="1"/>
    <col min="14" max="14" width="27.125" style="2" customWidth="1"/>
    <col min="15" max="16384" width="9.125" style="2" customWidth="1"/>
  </cols>
  <sheetData>
    <row r="1" spans="1:14" ht="18">
      <c r="A1" s="516" t="s">
        <v>88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47</v>
      </c>
    </row>
    <row r="3" spans="1:14" s="323" customFormat="1" ht="19.5" customHeight="1">
      <c r="A3" s="517" t="s">
        <v>71</v>
      </c>
      <c r="B3" s="517" t="s">
        <v>2</v>
      </c>
      <c r="C3" s="517" t="s">
        <v>46</v>
      </c>
      <c r="D3" s="522" t="s">
        <v>139</v>
      </c>
      <c r="E3" s="525" t="s">
        <v>130</v>
      </c>
      <c r="F3" s="525" t="s">
        <v>135</v>
      </c>
      <c r="G3" s="525" t="s">
        <v>87</v>
      </c>
      <c r="H3" s="525"/>
      <c r="I3" s="525"/>
      <c r="J3" s="525"/>
      <c r="K3" s="525"/>
      <c r="L3" s="525"/>
      <c r="M3" s="525"/>
      <c r="N3" s="525" t="s">
        <v>138</v>
      </c>
    </row>
    <row r="4" spans="1:14" s="323" customFormat="1" ht="19.5" customHeight="1">
      <c r="A4" s="517"/>
      <c r="B4" s="517"/>
      <c r="C4" s="517"/>
      <c r="D4" s="523"/>
      <c r="E4" s="525"/>
      <c r="F4" s="525"/>
      <c r="G4" s="525" t="s">
        <v>76</v>
      </c>
      <c r="H4" s="525" t="s">
        <v>19</v>
      </c>
      <c r="I4" s="525"/>
      <c r="J4" s="525"/>
      <c r="K4" s="525"/>
      <c r="L4" s="525" t="s">
        <v>67</v>
      </c>
      <c r="M4" s="525" t="s">
        <v>70</v>
      </c>
      <c r="N4" s="525"/>
    </row>
    <row r="5" spans="1:14" s="323" customFormat="1" ht="29.25" customHeight="1">
      <c r="A5" s="517"/>
      <c r="B5" s="517"/>
      <c r="C5" s="517"/>
      <c r="D5" s="523"/>
      <c r="E5" s="525"/>
      <c r="F5" s="525"/>
      <c r="G5" s="525"/>
      <c r="H5" s="525" t="s">
        <v>136</v>
      </c>
      <c r="I5" s="525" t="s">
        <v>128</v>
      </c>
      <c r="J5" s="525" t="s">
        <v>77</v>
      </c>
      <c r="K5" s="525" t="s">
        <v>129</v>
      </c>
      <c r="L5" s="525"/>
      <c r="M5" s="525"/>
      <c r="N5" s="525"/>
    </row>
    <row r="6" spans="1:14" s="323" customFormat="1" ht="19.5" customHeight="1">
      <c r="A6" s="517"/>
      <c r="B6" s="517"/>
      <c r="C6" s="517"/>
      <c r="D6" s="523"/>
      <c r="E6" s="525"/>
      <c r="F6" s="525"/>
      <c r="G6" s="525"/>
      <c r="H6" s="525"/>
      <c r="I6" s="525"/>
      <c r="J6" s="525"/>
      <c r="K6" s="525"/>
      <c r="L6" s="525"/>
      <c r="M6" s="525"/>
      <c r="N6" s="525"/>
    </row>
    <row r="7" spans="1:14" s="323" customFormat="1" ht="19.5" customHeight="1">
      <c r="A7" s="517"/>
      <c r="B7" s="517"/>
      <c r="C7" s="517"/>
      <c r="D7" s="524"/>
      <c r="E7" s="525"/>
      <c r="F7" s="525"/>
      <c r="G7" s="525"/>
      <c r="H7" s="525"/>
      <c r="I7" s="525"/>
      <c r="J7" s="525"/>
      <c r="K7" s="525"/>
      <c r="L7" s="525"/>
      <c r="M7" s="525"/>
      <c r="N7" s="525"/>
    </row>
    <row r="8" spans="1:14" ht="7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</row>
    <row r="9" spans="1:14" ht="90">
      <c r="A9" s="28" t="s">
        <v>13</v>
      </c>
      <c r="B9" s="325" t="s">
        <v>228</v>
      </c>
      <c r="C9" s="325" t="s">
        <v>230</v>
      </c>
      <c r="D9" s="326" t="s">
        <v>553</v>
      </c>
      <c r="E9" s="324" t="s">
        <v>550</v>
      </c>
      <c r="F9" s="392">
        <v>709872</v>
      </c>
      <c r="G9" s="392">
        <v>466672</v>
      </c>
      <c r="H9" s="392">
        <v>115978</v>
      </c>
      <c r="I9" s="392">
        <v>0</v>
      </c>
      <c r="J9" s="391" t="s">
        <v>592</v>
      </c>
      <c r="K9" s="392">
        <v>309436</v>
      </c>
      <c r="L9" s="392">
        <v>0</v>
      </c>
      <c r="M9" s="392">
        <v>0</v>
      </c>
      <c r="N9" s="327" t="s">
        <v>551</v>
      </c>
    </row>
    <row r="10" spans="1:14" ht="72">
      <c r="A10" s="28" t="s">
        <v>14</v>
      </c>
      <c r="B10" s="325" t="s">
        <v>228</v>
      </c>
      <c r="C10" s="325" t="s">
        <v>230</v>
      </c>
      <c r="D10" s="23">
        <v>6050</v>
      </c>
      <c r="E10" s="324" t="s">
        <v>552</v>
      </c>
      <c r="F10" s="392">
        <v>69000</v>
      </c>
      <c r="G10" s="392">
        <v>36000</v>
      </c>
      <c r="H10" s="392">
        <v>36000</v>
      </c>
      <c r="I10" s="392">
        <v>0</v>
      </c>
      <c r="J10" s="391" t="s">
        <v>137</v>
      </c>
      <c r="K10" s="392">
        <v>0</v>
      </c>
      <c r="L10" s="392">
        <v>0</v>
      </c>
      <c r="M10" s="392">
        <v>0</v>
      </c>
      <c r="N10" s="328" t="s">
        <v>590</v>
      </c>
    </row>
    <row r="11" spans="1:14" ht="78.75">
      <c r="A11" s="28" t="s">
        <v>15</v>
      </c>
      <c r="B11" s="325" t="s">
        <v>228</v>
      </c>
      <c r="C11" s="325" t="s">
        <v>230</v>
      </c>
      <c r="D11" s="326" t="s">
        <v>553</v>
      </c>
      <c r="E11" s="324" t="s">
        <v>589</v>
      </c>
      <c r="F11" s="392">
        <v>2130700</v>
      </c>
      <c r="G11" s="392">
        <v>120000</v>
      </c>
      <c r="H11" s="392">
        <v>40000</v>
      </c>
      <c r="I11" s="392">
        <v>75000</v>
      </c>
      <c r="J11" s="391" t="s">
        <v>595</v>
      </c>
      <c r="K11" s="392">
        <v>0</v>
      </c>
      <c r="L11" s="392">
        <v>1952000</v>
      </c>
      <c r="M11" s="392">
        <v>0</v>
      </c>
      <c r="N11" s="328" t="s">
        <v>598</v>
      </c>
    </row>
    <row r="12" spans="1:14" ht="72">
      <c r="A12" s="28" t="s">
        <v>1</v>
      </c>
      <c r="B12" s="325" t="s">
        <v>228</v>
      </c>
      <c r="C12" s="325" t="s">
        <v>399</v>
      </c>
      <c r="D12" s="326" t="s">
        <v>553</v>
      </c>
      <c r="E12" s="324" t="s">
        <v>555</v>
      </c>
      <c r="F12" s="392">
        <v>184864</v>
      </c>
      <c r="G12" s="392">
        <v>184114</v>
      </c>
      <c r="H12" s="392">
        <v>65142</v>
      </c>
      <c r="I12" s="392">
        <v>118972</v>
      </c>
      <c r="J12" s="391" t="s">
        <v>137</v>
      </c>
      <c r="K12" s="392">
        <v>0</v>
      </c>
      <c r="L12" s="392">
        <v>0</v>
      </c>
      <c r="M12" s="392">
        <v>0</v>
      </c>
      <c r="N12" s="327" t="s">
        <v>554</v>
      </c>
    </row>
    <row r="13" spans="1:14" ht="84">
      <c r="A13" s="28" t="s">
        <v>20</v>
      </c>
      <c r="B13" s="325" t="s">
        <v>228</v>
      </c>
      <c r="C13" s="325" t="s">
        <v>399</v>
      </c>
      <c r="D13" s="326" t="s">
        <v>553</v>
      </c>
      <c r="E13" s="324" t="s">
        <v>556</v>
      </c>
      <c r="F13" s="392">
        <v>217172</v>
      </c>
      <c r="G13" s="392">
        <v>216422</v>
      </c>
      <c r="H13" s="392">
        <v>43286</v>
      </c>
      <c r="I13" s="392">
        <v>173136</v>
      </c>
      <c r="J13" s="391" t="s">
        <v>137</v>
      </c>
      <c r="K13" s="392">
        <v>0</v>
      </c>
      <c r="L13" s="392">
        <v>0</v>
      </c>
      <c r="M13" s="392">
        <v>0</v>
      </c>
      <c r="N13" s="327" t="s">
        <v>557</v>
      </c>
    </row>
    <row r="14" spans="1:14" ht="48">
      <c r="A14" s="28" t="s">
        <v>23</v>
      </c>
      <c r="B14" s="325" t="s">
        <v>338</v>
      </c>
      <c r="C14" s="325" t="s">
        <v>474</v>
      </c>
      <c r="D14" s="23">
        <v>6050</v>
      </c>
      <c r="E14" s="324" t="s">
        <v>558</v>
      </c>
      <c r="F14" s="392">
        <v>1355297</v>
      </c>
      <c r="G14" s="392">
        <v>894000</v>
      </c>
      <c r="H14" s="392">
        <v>194000</v>
      </c>
      <c r="I14" s="392">
        <v>700000</v>
      </c>
      <c r="J14" s="391" t="s">
        <v>137</v>
      </c>
      <c r="K14" s="392">
        <v>0</v>
      </c>
      <c r="L14" s="392">
        <v>0</v>
      </c>
      <c r="M14" s="392">
        <v>0</v>
      </c>
      <c r="N14" s="327" t="s">
        <v>591</v>
      </c>
    </row>
    <row r="15" spans="1:14" s="429" customFormat="1" ht="22.5" customHeight="1">
      <c r="A15" s="526" t="s">
        <v>131</v>
      </c>
      <c r="B15" s="514"/>
      <c r="C15" s="514"/>
      <c r="D15" s="514"/>
      <c r="E15" s="515"/>
      <c r="F15" s="393">
        <f>SUM(F9:F14)</f>
        <v>4666905</v>
      </c>
      <c r="G15" s="393">
        <f>SUM(G9:G14)</f>
        <v>1917208</v>
      </c>
      <c r="H15" s="393">
        <f>SUM(H9:H14)</f>
        <v>494406</v>
      </c>
      <c r="I15" s="393">
        <f>SUM(I9:I14)</f>
        <v>1067108</v>
      </c>
      <c r="J15" s="393">
        <v>46258</v>
      </c>
      <c r="K15" s="393">
        <f>SUM(K9:K14)</f>
        <v>309436</v>
      </c>
      <c r="L15" s="393">
        <f>SUM(L9:L14)</f>
        <v>1952000</v>
      </c>
      <c r="M15" s="393">
        <f>SUM(M9:M14)</f>
        <v>0</v>
      </c>
      <c r="N15" s="428" t="s">
        <v>54</v>
      </c>
    </row>
    <row r="17" ht="12.75">
      <c r="A17" s="2" t="s">
        <v>83</v>
      </c>
    </row>
    <row r="18" ht="12.75">
      <c r="A18" s="2" t="s">
        <v>78</v>
      </c>
    </row>
    <row r="19" ht="12.75">
      <c r="A19" s="2" t="s">
        <v>79</v>
      </c>
    </row>
    <row r="20" ht="12.75">
      <c r="A20" s="2" t="s">
        <v>80</v>
      </c>
    </row>
    <row r="25" ht="14.25">
      <c r="A25" s="50" t="s">
        <v>140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&amp;R&amp;9Załącznik nr &amp;A
do uchwały Rady Gminy
nr IV/20/2006 z dnia 29.12.2006r.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6">
      <selection activeCell="E11" sqref="E11"/>
    </sheetView>
  </sheetViews>
  <sheetFormatPr defaultColWidth="9.00390625" defaultRowHeight="12.75"/>
  <cols>
    <col min="1" max="1" width="3.875" style="2" customWidth="1"/>
    <col min="2" max="2" width="4.875" style="2" customWidth="1"/>
    <col min="3" max="3" width="6.625" style="2" customWidth="1"/>
    <col min="4" max="4" width="6.25390625" style="2" customWidth="1"/>
    <col min="5" max="5" width="20.25390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516" t="s">
        <v>86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47</v>
      </c>
    </row>
    <row r="3" spans="1:12" s="323" customFormat="1" ht="19.5" customHeight="1">
      <c r="A3" s="517" t="s">
        <v>71</v>
      </c>
      <c r="B3" s="517" t="s">
        <v>2</v>
      </c>
      <c r="C3" s="517" t="s">
        <v>46</v>
      </c>
      <c r="D3" s="522" t="s">
        <v>139</v>
      </c>
      <c r="E3" s="525" t="s">
        <v>141</v>
      </c>
      <c r="F3" s="525" t="s">
        <v>135</v>
      </c>
      <c r="G3" s="525" t="s">
        <v>87</v>
      </c>
      <c r="H3" s="525"/>
      <c r="I3" s="525"/>
      <c r="J3" s="525"/>
      <c r="K3" s="525"/>
      <c r="L3" s="525" t="s">
        <v>138</v>
      </c>
    </row>
    <row r="4" spans="1:12" s="323" customFormat="1" ht="19.5" customHeight="1">
      <c r="A4" s="517"/>
      <c r="B4" s="517"/>
      <c r="C4" s="517"/>
      <c r="D4" s="523"/>
      <c r="E4" s="525"/>
      <c r="F4" s="525"/>
      <c r="G4" s="525" t="s">
        <v>76</v>
      </c>
      <c r="H4" s="525" t="s">
        <v>19</v>
      </c>
      <c r="I4" s="525"/>
      <c r="J4" s="525"/>
      <c r="K4" s="525"/>
      <c r="L4" s="525"/>
    </row>
    <row r="5" spans="1:12" s="323" customFormat="1" ht="29.25" customHeight="1">
      <c r="A5" s="517"/>
      <c r="B5" s="517"/>
      <c r="C5" s="517"/>
      <c r="D5" s="523"/>
      <c r="E5" s="525"/>
      <c r="F5" s="525"/>
      <c r="G5" s="525"/>
      <c r="H5" s="525" t="s">
        <v>136</v>
      </c>
      <c r="I5" s="525" t="s">
        <v>128</v>
      </c>
      <c r="J5" s="525" t="s">
        <v>142</v>
      </c>
      <c r="K5" s="525" t="s">
        <v>129</v>
      </c>
      <c r="L5" s="525"/>
    </row>
    <row r="6" spans="1:12" s="323" customFormat="1" ht="19.5" customHeight="1">
      <c r="A6" s="517"/>
      <c r="B6" s="517"/>
      <c r="C6" s="517"/>
      <c r="D6" s="523"/>
      <c r="E6" s="525"/>
      <c r="F6" s="525"/>
      <c r="G6" s="525"/>
      <c r="H6" s="525"/>
      <c r="I6" s="525"/>
      <c r="J6" s="525"/>
      <c r="K6" s="525"/>
      <c r="L6" s="525"/>
    </row>
    <row r="7" spans="1:12" s="323" customFormat="1" ht="19.5" customHeight="1">
      <c r="A7" s="517"/>
      <c r="B7" s="517"/>
      <c r="C7" s="517"/>
      <c r="D7" s="524"/>
      <c r="E7" s="525"/>
      <c r="F7" s="525"/>
      <c r="G7" s="525"/>
      <c r="H7" s="525"/>
      <c r="I7" s="525"/>
      <c r="J7" s="525"/>
      <c r="K7" s="525"/>
      <c r="L7" s="525"/>
    </row>
    <row r="8" spans="1:12" ht="7.5" customHeight="1">
      <c r="A8" s="22">
        <v>1</v>
      </c>
      <c r="B8" s="22">
        <v>2</v>
      </c>
      <c r="C8" s="22">
        <v>3</v>
      </c>
      <c r="D8" s="22">
        <v>4</v>
      </c>
      <c r="E8" s="329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329">
        <v>12</v>
      </c>
    </row>
    <row r="9" spans="1:12" ht="51">
      <c r="A9" s="28" t="s">
        <v>13</v>
      </c>
      <c r="B9" s="23">
        <v>10</v>
      </c>
      <c r="C9" s="23">
        <v>1010</v>
      </c>
      <c r="D9" s="430">
        <v>6050</v>
      </c>
      <c r="E9" s="324" t="s">
        <v>593</v>
      </c>
      <c r="F9" s="431">
        <v>30000</v>
      </c>
      <c r="G9" s="432">
        <v>30000</v>
      </c>
      <c r="H9" s="432">
        <v>10000</v>
      </c>
      <c r="I9" s="23"/>
      <c r="J9" s="433" t="s">
        <v>597</v>
      </c>
      <c r="K9" s="430"/>
      <c r="L9" s="327" t="s">
        <v>561</v>
      </c>
    </row>
    <row r="10" spans="1:12" ht="72">
      <c r="A10" s="28" t="s">
        <v>14</v>
      </c>
      <c r="B10" s="23">
        <v>750</v>
      </c>
      <c r="C10" s="23">
        <v>75023</v>
      </c>
      <c r="D10" s="430">
        <v>6630</v>
      </c>
      <c r="E10" s="324" t="s">
        <v>560</v>
      </c>
      <c r="F10" s="431">
        <v>13000</v>
      </c>
      <c r="G10" s="432">
        <v>13000</v>
      </c>
      <c r="H10" s="432">
        <v>13000</v>
      </c>
      <c r="I10" s="23"/>
      <c r="J10" s="433" t="s">
        <v>137</v>
      </c>
      <c r="K10" s="430"/>
      <c r="L10" s="327" t="s">
        <v>559</v>
      </c>
    </row>
    <row r="11" spans="1:12" ht="51">
      <c r="A11" s="31" t="s">
        <v>15</v>
      </c>
      <c r="B11" s="25">
        <v>750</v>
      </c>
      <c r="C11" s="25">
        <v>75023</v>
      </c>
      <c r="D11" s="25">
        <v>6060</v>
      </c>
      <c r="E11" s="434" t="s">
        <v>596</v>
      </c>
      <c r="F11" s="25">
        <v>30000</v>
      </c>
      <c r="G11" s="25">
        <v>30000</v>
      </c>
      <c r="H11" s="394">
        <v>30000</v>
      </c>
      <c r="I11" s="25"/>
      <c r="J11" s="78" t="s">
        <v>137</v>
      </c>
      <c r="K11" s="25"/>
      <c r="L11" s="25"/>
    </row>
    <row r="12" spans="1:12" ht="51" hidden="1">
      <c r="A12" s="32" t="s">
        <v>1</v>
      </c>
      <c r="B12" s="26"/>
      <c r="C12" s="26"/>
      <c r="D12" s="26"/>
      <c r="E12" s="26"/>
      <c r="F12" s="26"/>
      <c r="G12" s="26"/>
      <c r="H12" s="26"/>
      <c r="I12" s="26"/>
      <c r="J12" s="41" t="s">
        <v>137</v>
      </c>
      <c r="K12" s="26"/>
      <c r="L12" s="26"/>
    </row>
    <row r="13" spans="1:12" ht="22.5" customHeight="1">
      <c r="A13" s="518" t="s">
        <v>131</v>
      </c>
      <c r="B13" s="519"/>
      <c r="C13" s="519"/>
      <c r="D13" s="519"/>
      <c r="E13" s="520"/>
      <c r="F13" s="395">
        <f>SUM(F9:F11)</f>
        <v>73000</v>
      </c>
      <c r="G13" s="395">
        <f>SUM(G9:G11)</f>
        <v>73000</v>
      </c>
      <c r="H13" s="395">
        <f>SUM(H9:H11)</f>
        <v>53000</v>
      </c>
      <c r="I13" s="395">
        <f>SUM(I9:I10)</f>
        <v>0</v>
      </c>
      <c r="J13" s="389">
        <v>0</v>
      </c>
      <c r="K13" s="395">
        <f>SUM(K9:K10)</f>
        <v>0</v>
      </c>
      <c r="L13" s="390" t="s">
        <v>54</v>
      </c>
    </row>
    <row r="15" ht="12.75">
      <c r="A15" s="2" t="s">
        <v>83</v>
      </c>
    </row>
    <row r="16" ht="12.75">
      <c r="A16" s="2" t="s">
        <v>78</v>
      </c>
    </row>
    <row r="17" ht="12.75">
      <c r="A17" s="2" t="s">
        <v>79</v>
      </c>
    </row>
    <row r="18" ht="12.75">
      <c r="A18" s="2" t="s">
        <v>80</v>
      </c>
    </row>
    <row r="20" ht="14.25">
      <c r="A20" s="50" t="s">
        <v>140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&amp;R&amp;9Załącznik nr &amp;A
do uchwały Rady Gminy
nr IV/20/2006 z dnia 29.12.2006r.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75" zoomScaleNormal="75" workbookViewId="0" topLeftCell="A15">
      <selection activeCell="C40" sqref="C40:Q40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1.25390625" style="15" customWidth="1"/>
    <col min="4" max="4" width="10.125" style="15" customWidth="1"/>
    <col min="5" max="5" width="10.875" style="15" customWidth="1"/>
    <col min="6" max="6" width="7.375" style="15" customWidth="1"/>
    <col min="7" max="7" width="7.75390625" style="15" customWidth="1"/>
    <col min="8" max="8" width="8.125" style="15" customWidth="1"/>
    <col min="9" max="9" width="7.625" style="15" customWidth="1"/>
    <col min="10" max="10" width="6.625" style="15" customWidth="1"/>
    <col min="11" max="11" width="6.75390625" style="15" customWidth="1"/>
    <col min="12" max="12" width="8.125" style="15" customWidth="1"/>
    <col min="13" max="13" width="10.25390625" style="15" customWidth="1"/>
    <col min="14" max="14" width="12.25390625" style="15" customWidth="1"/>
    <col min="15" max="15" width="8.125" style="15" customWidth="1"/>
    <col min="16" max="17" width="7.25390625" style="15" customWidth="1"/>
    <col min="18" max="16384" width="10.25390625" style="15" customWidth="1"/>
  </cols>
  <sheetData>
    <row r="1" spans="1:17" ht="11.25">
      <c r="A1" s="576" t="s">
        <v>562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</row>
    <row r="2" ht="15.75" customHeight="1"/>
    <row r="3" spans="1:17" ht="11.25">
      <c r="A3" s="582" t="s">
        <v>144</v>
      </c>
      <c r="B3" s="582" t="s">
        <v>89</v>
      </c>
      <c r="C3" s="581" t="s">
        <v>90</v>
      </c>
      <c r="D3" s="581" t="s">
        <v>563</v>
      </c>
      <c r="E3" s="581" t="s">
        <v>564</v>
      </c>
      <c r="F3" s="580" t="s">
        <v>6</v>
      </c>
      <c r="G3" s="580"/>
      <c r="H3" s="580" t="s">
        <v>87</v>
      </c>
      <c r="I3" s="580"/>
      <c r="J3" s="580"/>
      <c r="K3" s="580"/>
      <c r="L3" s="580"/>
      <c r="M3" s="580"/>
      <c r="N3" s="580"/>
      <c r="O3" s="580"/>
      <c r="P3" s="580"/>
      <c r="Q3" s="580"/>
    </row>
    <row r="4" spans="1:17" ht="11.25">
      <c r="A4" s="582"/>
      <c r="B4" s="582"/>
      <c r="C4" s="581"/>
      <c r="D4" s="581"/>
      <c r="E4" s="581"/>
      <c r="F4" s="577" t="s">
        <v>565</v>
      </c>
      <c r="G4" s="577" t="s">
        <v>91</v>
      </c>
      <c r="H4" s="580" t="s">
        <v>566</v>
      </c>
      <c r="I4" s="580"/>
      <c r="J4" s="580"/>
      <c r="K4" s="580"/>
      <c r="L4" s="580"/>
      <c r="M4" s="580"/>
      <c r="N4" s="580"/>
      <c r="O4" s="580"/>
      <c r="P4" s="580"/>
      <c r="Q4" s="580"/>
    </row>
    <row r="5" spans="1:17" ht="11.25">
      <c r="A5" s="582"/>
      <c r="B5" s="582"/>
      <c r="C5" s="581"/>
      <c r="D5" s="581"/>
      <c r="E5" s="581"/>
      <c r="F5" s="577"/>
      <c r="G5" s="577"/>
      <c r="H5" s="577" t="s">
        <v>92</v>
      </c>
      <c r="I5" s="580" t="s">
        <v>93</v>
      </c>
      <c r="J5" s="580"/>
      <c r="K5" s="580"/>
      <c r="L5" s="580"/>
      <c r="M5" s="580"/>
      <c r="N5" s="580"/>
      <c r="O5" s="580"/>
      <c r="P5" s="580"/>
      <c r="Q5" s="580"/>
    </row>
    <row r="6" spans="1:17" ht="14.25" customHeight="1">
      <c r="A6" s="582"/>
      <c r="B6" s="582"/>
      <c r="C6" s="581"/>
      <c r="D6" s="581"/>
      <c r="E6" s="581"/>
      <c r="F6" s="577"/>
      <c r="G6" s="577"/>
      <c r="H6" s="577"/>
      <c r="I6" s="580" t="s">
        <v>94</v>
      </c>
      <c r="J6" s="580"/>
      <c r="K6" s="580"/>
      <c r="L6" s="580"/>
      <c r="M6" s="580" t="s">
        <v>91</v>
      </c>
      <c r="N6" s="580"/>
      <c r="O6" s="580"/>
      <c r="P6" s="580"/>
      <c r="Q6" s="580"/>
    </row>
    <row r="7" spans="1:17" ht="11.25">
      <c r="A7" s="582"/>
      <c r="B7" s="582"/>
      <c r="C7" s="581"/>
      <c r="D7" s="581"/>
      <c r="E7" s="581"/>
      <c r="F7" s="577"/>
      <c r="G7" s="577"/>
      <c r="H7" s="577"/>
      <c r="I7" s="577" t="s">
        <v>95</v>
      </c>
      <c r="J7" s="580" t="s">
        <v>96</v>
      </c>
      <c r="K7" s="580"/>
      <c r="L7" s="580"/>
      <c r="M7" s="577" t="s">
        <v>97</v>
      </c>
      <c r="N7" s="577" t="s">
        <v>96</v>
      </c>
      <c r="O7" s="577"/>
      <c r="P7" s="577"/>
      <c r="Q7" s="577"/>
    </row>
    <row r="8" spans="1:17" ht="48" customHeight="1">
      <c r="A8" s="582"/>
      <c r="B8" s="582"/>
      <c r="C8" s="581"/>
      <c r="D8" s="581"/>
      <c r="E8" s="581"/>
      <c r="F8" s="577"/>
      <c r="G8" s="577"/>
      <c r="H8" s="577"/>
      <c r="I8" s="577"/>
      <c r="J8" s="330" t="s">
        <v>567</v>
      </c>
      <c r="K8" s="330" t="s">
        <v>98</v>
      </c>
      <c r="L8" s="330" t="s">
        <v>99</v>
      </c>
      <c r="M8" s="577"/>
      <c r="N8" s="330" t="s">
        <v>100</v>
      </c>
      <c r="O8" s="330" t="s">
        <v>567</v>
      </c>
      <c r="P8" s="330" t="s">
        <v>98</v>
      </c>
      <c r="Q8" s="330" t="s">
        <v>101</v>
      </c>
    </row>
    <row r="9" spans="1:17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335" customFormat="1" ht="22.5">
      <c r="A10" s="332">
        <v>1</v>
      </c>
      <c r="B10" s="333" t="s">
        <v>102</v>
      </c>
      <c r="C10" s="578" t="s">
        <v>54</v>
      </c>
      <c r="D10" s="579"/>
      <c r="E10" s="334">
        <f aca="true" t="shared" si="0" ref="E10:Q10">SUM(E15+E24+E33+E42)</f>
        <v>2939208</v>
      </c>
      <c r="F10" s="334">
        <f t="shared" si="0"/>
        <v>956914</v>
      </c>
      <c r="G10" s="334">
        <f t="shared" si="0"/>
        <v>1982294</v>
      </c>
      <c r="H10" s="334">
        <f t="shared" si="0"/>
        <v>2939208</v>
      </c>
      <c r="I10" s="334">
        <f t="shared" si="0"/>
        <v>956914</v>
      </c>
      <c r="J10" s="334">
        <f t="shared" si="0"/>
        <v>0</v>
      </c>
      <c r="K10" s="334">
        <f t="shared" si="0"/>
        <v>0</v>
      </c>
      <c r="L10" s="334">
        <f t="shared" si="0"/>
        <v>960363</v>
      </c>
      <c r="M10" s="334">
        <f t="shared" si="0"/>
        <v>1982294</v>
      </c>
      <c r="N10" s="334">
        <f t="shared" si="0"/>
        <v>1672858</v>
      </c>
      <c r="O10" s="334">
        <f t="shared" si="0"/>
        <v>0</v>
      </c>
      <c r="P10" s="334">
        <f t="shared" si="0"/>
        <v>0</v>
      </c>
      <c r="Q10" s="334">
        <f t="shared" si="0"/>
        <v>309436</v>
      </c>
    </row>
    <row r="11" spans="1:17" ht="12.75">
      <c r="A11" s="510" t="s">
        <v>103</v>
      </c>
      <c r="B11" s="337" t="s">
        <v>104</v>
      </c>
      <c r="C11" s="511" t="s">
        <v>568</v>
      </c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9"/>
    </row>
    <row r="12" spans="1:17" ht="12.75">
      <c r="A12" s="510"/>
      <c r="B12" s="337" t="s">
        <v>105</v>
      </c>
      <c r="C12" s="560" t="s">
        <v>569</v>
      </c>
      <c r="D12" s="561"/>
      <c r="E12" s="561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2"/>
    </row>
    <row r="13" spans="1:17" ht="12.75">
      <c r="A13" s="510"/>
      <c r="B13" s="337" t="s">
        <v>106</v>
      </c>
      <c r="C13" s="560" t="s">
        <v>570</v>
      </c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2"/>
    </row>
    <row r="14" spans="1:17" ht="12.75">
      <c r="A14" s="510"/>
      <c r="B14" s="337" t="s">
        <v>107</v>
      </c>
      <c r="C14" s="563" t="s">
        <v>571</v>
      </c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5"/>
    </row>
    <row r="15" spans="1:17" ht="11.25">
      <c r="A15" s="510"/>
      <c r="B15" s="339" t="s">
        <v>108</v>
      </c>
      <c r="C15" s="340">
        <v>344</v>
      </c>
      <c r="D15" s="566" t="s">
        <v>228</v>
      </c>
      <c r="E15" s="341">
        <f aca="true" t="shared" si="1" ref="E15:Q15">SUM(E16:E19)</f>
        <v>466672</v>
      </c>
      <c r="F15" s="341">
        <f t="shared" si="1"/>
        <v>157236</v>
      </c>
      <c r="G15" s="341">
        <f t="shared" si="1"/>
        <v>309436</v>
      </c>
      <c r="H15" s="341">
        <f t="shared" si="1"/>
        <v>466672</v>
      </c>
      <c r="I15" s="341">
        <f t="shared" si="1"/>
        <v>157236</v>
      </c>
      <c r="J15" s="341">
        <f t="shared" si="1"/>
        <v>0</v>
      </c>
      <c r="K15" s="341">
        <f t="shared" si="1"/>
        <v>0</v>
      </c>
      <c r="L15" s="341">
        <f t="shared" si="1"/>
        <v>157236</v>
      </c>
      <c r="M15" s="341">
        <f t="shared" si="1"/>
        <v>309436</v>
      </c>
      <c r="N15" s="341">
        <f t="shared" si="1"/>
        <v>0</v>
      </c>
      <c r="O15" s="341">
        <f t="shared" si="1"/>
        <v>0</v>
      </c>
      <c r="P15" s="341">
        <f t="shared" si="1"/>
        <v>0</v>
      </c>
      <c r="Q15" s="341">
        <f t="shared" si="1"/>
        <v>309436</v>
      </c>
    </row>
    <row r="16" spans="1:17" ht="12.75" customHeight="1">
      <c r="A16" s="510"/>
      <c r="B16" s="337" t="s">
        <v>583</v>
      </c>
      <c r="C16" s="568" t="s">
        <v>573</v>
      </c>
      <c r="D16" s="567"/>
      <c r="E16" s="342">
        <f>SUM(F16:G16)</f>
        <v>466672</v>
      </c>
      <c r="F16" s="342">
        <f>SUM(I16)</f>
        <v>157236</v>
      </c>
      <c r="G16" s="342">
        <f>SUM(M16)</f>
        <v>309436</v>
      </c>
      <c r="H16" s="346">
        <f>SUM(M16+I16)</f>
        <v>466672</v>
      </c>
      <c r="I16" s="346">
        <f>SUM(J16:L16)</f>
        <v>157236</v>
      </c>
      <c r="J16" s="347"/>
      <c r="K16" s="346"/>
      <c r="L16" s="347">
        <v>157236</v>
      </c>
      <c r="M16" s="346">
        <f>SUM(N16:Q16)</f>
        <v>309436</v>
      </c>
      <c r="N16" s="347"/>
      <c r="O16" s="349"/>
      <c r="P16" s="349"/>
      <c r="Q16" s="349">
        <v>309436</v>
      </c>
    </row>
    <row r="17" spans="1:17" ht="12.75" customHeight="1">
      <c r="A17" s="510"/>
      <c r="B17" s="337" t="s">
        <v>67</v>
      </c>
      <c r="C17" s="569"/>
      <c r="D17" s="345" t="s">
        <v>230</v>
      </c>
      <c r="E17" s="342"/>
      <c r="F17" s="342"/>
      <c r="G17" s="342"/>
      <c r="H17" s="346"/>
      <c r="I17" s="346"/>
      <c r="J17" s="346"/>
      <c r="K17" s="346"/>
      <c r="L17" s="346"/>
      <c r="M17" s="346"/>
      <c r="N17" s="346"/>
      <c r="O17" s="346"/>
      <c r="P17" s="346"/>
      <c r="Q17" s="347"/>
    </row>
    <row r="18" spans="1:17" ht="12.75" customHeight="1">
      <c r="A18" s="510"/>
      <c r="B18" s="337" t="s">
        <v>70</v>
      </c>
      <c r="C18" s="569"/>
      <c r="D18" s="348"/>
      <c r="E18" s="342"/>
      <c r="F18" s="342"/>
      <c r="G18" s="342"/>
      <c r="H18" s="346"/>
      <c r="I18" s="346"/>
      <c r="J18" s="347"/>
      <c r="K18" s="346"/>
      <c r="L18" s="347"/>
      <c r="M18" s="346"/>
      <c r="N18" s="347"/>
      <c r="O18" s="349"/>
      <c r="P18" s="349"/>
      <c r="Q18" s="349"/>
    </row>
    <row r="19" spans="1:17" ht="12.75" customHeight="1">
      <c r="A19" s="510"/>
      <c r="B19" s="337" t="s">
        <v>584</v>
      </c>
      <c r="C19" s="570"/>
      <c r="D19" s="350"/>
      <c r="E19" s="351"/>
      <c r="F19" s="351"/>
      <c r="G19" s="351"/>
      <c r="H19" s="352"/>
      <c r="I19" s="352"/>
      <c r="J19" s="352"/>
      <c r="K19" s="352"/>
      <c r="L19" s="352"/>
      <c r="M19" s="352"/>
      <c r="N19" s="352"/>
      <c r="O19" s="352"/>
      <c r="P19" s="352"/>
      <c r="Q19" s="352"/>
    </row>
    <row r="20" spans="1:17" ht="12.75">
      <c r="A20" s="510" t="s">
        <v>109</v>
      </c>
      <c r="B20" s="337" t="s">
        <v>104</v>
      </c>
      <c r="C20" s="511" t="s">
        <v>586</v>
      </c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9"/>
    </row>
    <row r="21" spans="1:17" ht="12.75">
      <c r="A21" s="510"/>
      <c r="B21" s="337" t="s">
        <v>105</v>
      </c>
      <c r="C21" s="560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2"/>
    </row>
    <row r="22" spans="1:17" ht="12.75">
      <c r="A22" s="510"/>
      <c r="B22" s="337" t="s">
        <v>106</v>
      </c>
      <c r="C22" s="560" t="s">
        <v>587</v>
      </c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2"/>
    </row>
    <row r="23" spans="1:17" ht="12.75">
      <c r="A23" s="510"/>
      <c r="B23" s="337" t="s">
        <v>107</v>
      </c>
      <c r="C23" s="563" t="s">
        <v>594</v>
      </c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5"/>
    </row>
    <row r="24" spans="1:17" ht="11.25">
      <c r="A24" s="510"/>
      <c r="B24" s="339" t="s">
        <v>108</v>
      </c>
      <c r="C24" s="353"/>
      <c r="D24" s="566" t="s">
        <v>228</v>
      </c>
      <c r="E24" s="341">
        <f aca="true" t="shared" si="2" ref="E24:Q24">SUM(E25:E28)</f>
        <v>2072000</v>
      </c>
      <c r="F24" s="341">
        <f t="shared" si="2"/>
        <v>691250</v>
      </c>
      <c r="G24" s="341">
        <f t="shared" si="2"/>
        <v>1380750</v>
      </c>
      <c r="H24" s="341">
        <f t="shared" si="2"/>
        <v>2072000</v>
      </c>
      <c r="I24" s="341">
        <f t="shared" si="2"/>
        <v>691250</v>
      </c>
      <c r="J24" s="341">
        <f t="shared" si="2"/>
        <v>0</v>
      </c>
      <c r="K24" s="341">
        <f t="shared" si="2"/>
        <v>0</v>
      </c>
      <c r="L24" s="341">
        <f t="shared" si="2"/>
        <v>691250</v>
      </c>
      <c r="M24" s="341">
        <f t="shared" si="2"/>
        <v>1380750</v>
      </c>
      <c r="N24" s="341">
        <f t="shared" si="2"/>
        <v>1380750</v>
      </c>
      <c r="O24" s="341">
        <f t="shared" si="2"/>
        <v>0</v>
      </c>
      <c r="P24" s="341">
        <f t="shared" si="2"/>
        <v>0</v>
      </c>
      <c r="Q24" s="341">
        <f t="shared" si="2"/>
        <v>0</v>
      </c>
    </row>
    <row r="25" spans="1:17" ht="15" customHeight="1">
      <c r="A25" s="510"/>
      <c r="B25" s="337" t="s">
        <v>583</v>
      </c>
      <c r="C25" s="568"/>
      <c r="D25" s="567"/>
      <c r="E25" s="342">
        <f>SUM(F25:G25)</f>
        <v>120000</v>
      </c>
      <c r="F25" s="342">
        <f>SUM(I25)</f>
        <v>45000</v>
      </c>
      <c r="G25" s="342">
        <f>SUM(M25)</f>
        <v>75000</v>
      </c>
      <c r="H25" s="346">
        <f>SUM(M25+I25)</f>
        <v>120000</v>
      </c>
      <c r="I25" s="346">
        <f>SUM(J25:L25)</f>
        <v>45000</v>
      </c>
      <c r="J25" s="343"/>
      <c r="K25" s="343"/>
      <c r="L25" s="343">
        <v>45000</v>
      </c>
      <c r="M25" s="346">
        <f>SUM(N25:Q25)</f>
        <v>75000</v>
      </c>
      <c r="N25" s="343">
        <v>75000</v>
      </c>
      <c r="O25" s="343"/>
      <c r="P25" s="343"/>
      <c r="Q25" s="344"/>
    </row>
    <row r="26" spans="1:17" ht="15" customHeight="1">
      <c r="A26" s="510"/>
      <c r="B26" s="337" t="s">
        <v>67</v>
      </c>
      <c r="C26" s="569"/>
      <c r="D26" s="345" t="s">
        <v>230</v>
      </c>
      <c r="E26" s="342">
        <f>SUM(F26:G26)</f>
        <v>1952000</v>
      </c>
      <c r="F26" s="342">
        <f>SUM(I26)</f>
        <v>646250</v>
      </c>
      <c r="G26" s="342">
        <f>SUM(M26)</f>
        <v>1305750</v>
      </c>
      <c r="H26" s="346">
        <f>SUM(M26+I26)</f>
        <v>1952000</v>
      </c>
      <c r="I26" s="346">
        <f>SUM(J26:L26)</f>
        <v>646250</v>
      </c>
      <c r="J26" s="346"/>
      <c r="K26" s="346"/>
      <c r="L26" s="346">
        <v>646250</v>
      </c>
      <c r="M26" s="346">
        <f>SUM(N26:Q26)</f>
        <v>1305750</v>
      </c>
      <c r="N26" s="346">
        <v>1305750</v>
      </c>
      <c r="O26" s="346"/>
      <c r="P26" s="346"/>
      <c r="Q26" s="347"/>
    </row>
    <row r="27" spans="1:17" ht="15" customHeight="1">
      <c r="A27" s="510"/>
      <c r="B27" s="337" t="s">
        <v>70</v>
      </c>
      <c r="C27" s="569"/>
      <c r="D27" s="348"/>
      <c r="E27" s="351"/>
      <c r="F27" s="351"/>
      <c r="G27" s="351"/>
      <c r="H27" s="349"/>
      <c r="I27" s="349"/>
      <c r="J27" s="349"/>
      <c r="K27" s="349"/>
      <c r="L27" s="349"/>
      <c r="M27" s="349"/>
      <c r="N27" s="349"/>
      <c r="O27" s="349"/>
      <c r="P27" s="349"/>
      <c r="Q27" s="349"/>
    </row>
    <row r="28" spans="1:17" ht="15" customHeight="1">
      <c r="A28" s="510"/>
      <c r="B28" s="337" t="s">
        <v>584</v>
      </c>
      <c r="C28" s="570"/>
      <c r="D28" s="350"/>
      <c r="E28" s="351"/>
      <c r="F28" s="351"/>
      <c r="G28" s="351"/>
      <c r="H28" s="352"/>
      <c r="I28" s="352"/>
      <c r="J28" s="352"/>
      <c r="K28" s="352"/>
      <c r="L28" s="352"/>
      <c r="M28" s="352"/>
      <c r="N28" s="352"/>
      <c r="O28" s="352"/>
      <c r="P28" s="352"/>
      <c r="Q28" s="352"/>
    </row>
    <row r="29" spans="1:17" ht="12.75">
      <c r="A29" s="573" t="s">
        <v>110</v>
      </c>
      <c r="B29" s="337" t="s">
        <v>104</v>
      </c>
      <c r="C29" s="511" t="s">
        <v>574</v>
      </c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9"/>
    </row>
    <row r="30" spans="1:17" ht="12.75">
      <c r="A30" s="574"/>
      <c r="B30" s="337" t="s">
        <v>105</v>
      </c>
      <c r="C30" s="560" t="s">
        <v>575</v>
      </c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2"/>
    </row>
    <row r="31" spans="1:17" ht="12.75">
      <c r="A31" s="574"/>
      <c r="B31" s="337" t="s">
        <v>106</v>
      </c>
      <c r="C31" s="560" t="s">
        <v>576</v>
      </c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2"/>
    </row>
    <row r="32" spans="1:17" ht="12.75">
      <c r="A32" s="574"/>
      <c r="B32" s="337" t="s">
        <v>107</v>
      </c>
      <c r="C32" s="563" t="s">
        <v>580</v>
      </c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64"/>
      <c r="O32" s="564"/>
      <c r="P32" s="564"/>
      <c r="Q32" s="565"/>
    </row>
    <row r="33" spans="1:17" ht="11.25">
      <c r="A33" s="574"/>
      <c r="B33" s="339" t="s">
        <v>108</v>
      </c>
      <c r="C33" s="353">
        <v>1306</v>
      </c>
      <c r="D33" s="566" t="s">
        <v>228</v>
      </c>
      <c r="E33" s="341">
        <f aca="true" t="shared" si="3" ref="E33:Q33">SUM(E34:E37)</f>
        <v>184114</v>
      </c>
      <c r="F33" s="341">
        <f t="shared" si="3"/>
        <v>65142</v>
      </c>
      <c r="G33" s="341">
        <f t="shared" si="3"/>
        <v>118972</v>
      </c>
      <c r="H33" s="341">
        <f t="shared" si="3"/>
        <v>184114</v>
      </c>
      <c r="I33" s="341">
        <f t="shared" si="3"/>
        <v>65142</v>
      </c>
      <c r="J33" s="341">
        <f t="shared" si="3"/>
        <v>0</v>
      </c>
      <c r="K33" s="341">
        <f t="shared" si="3"/>
        <v>0</v>
      </c>
      <c r="L33" s="341">
        <f t="shared" si="3"/>
        <v>65142</v>
      </c>
      <c r="M33" s="341">
        <f t="shared" si="3"/>
        <v>118972</v>
      </c>
      <c r="N33" s="341">
        <f t="shared" si="3"/>
        <v>118972</v>
      </c>
      <c r="O33" s="341">
        <f t="shared" si="3"/>
        <v>0</v>
      </c>
      <c r="P33" s="341">
        <f t="shared" si="3"/>
        <v>0</v>
      </c>
      <c r="Q33" s="341">
        <f t="shared" si="3"/>
        <v>0</v>
      </c>
    </row>
    <row r="34" spans="1:17" ht="15" customHeight="1">
      <c r="A34" s="574"/>
      <c r="B34" s="337" t="s">
        <v>583</v>
      </c>
      <c r="C34" s="568" t="s">
        <v>577</v>
      </c>
      <c r="D34" s="567"/>
      <c r="E34" s="342">
        <f>SUM(F34:G34)</f>
        <v>184114</v>
      </c>
      <c r="F34" s="342">
        <f>SUM(I34)</f>
        <v>65142</v>
      </c>
      <c r="G34" s="342">
        <f>SUM(M34)</f>
        <v>118972</v>
      </c>
      <c r="H34" s="346">
        <f>SUM(M34+I34)</f>
        <v>184114</v>
      </c>
      <c r="I34" s="346">
        <f>SUM(J34:L34)</f>
        <v>65142</v>
      </c>
      <c r="J34" s="346" t="s">
        <v>54</v>
      </c>
      <c r="K34" s="346" t="s">
        <v>54</v>
      </c>
      <c r="L34" s="346">
        <v>65142</v>
      </c>
      <c r="M34" s="346">
        <f>SUM(N34:Q34)</f>
        <v>118972</v>
      </c>
      <c r="N34" s="346">
        <v>118972</v>
      </c>
      <c r="O34" s="346" t="s">
        <v>54</v>
      </c>
      <c r="P34" s="346" t="s">
        <v>54</v>
      </c>
      <c r="Q34" s="347" t="s">
        <v>54</v>
      </c>
    </row>
    <row r="35" spans="1:17" ht="15" customHeight="1">
      <c r="A35" s="574"/>
      <c r="B35" s="337" t="s">
        <v>67</v>
      </c>
      <c r="C35" s="569"/>
      <c r="D35" s="345" t="s">
        <v>399</v>
      </c>
      <c r="E35" s="342"/>
      <c r="F35" s="342"/>
      <c r="G35" s="342"/>
      <c r="H35" s="346"/>
      <c r="I35" s="346"/>
      <c r="J35" s="346"/>
      <c r="K35" s="346"/>
      <c r="L35" s="346"/>
      <c r="M35" s="346"/>
      <c r="N35" s="346"/>
      <c r="O35" s="346"/>
      <c r="P35" s="346"/>
      <c r="Q35" s="347"/>
    </row>
    <row r="36" spans="1:17" ht="15" customHeight="1">
      <c r="A36" s="574"/>
      <c r="B36" s="337" t="s">
        <v>70</v>
      </c>
      <c r="C36" s="569"/>
      <c r="D36" s="348"/>
      <c r="E36" s="342"/>
      <c r="F36" s="342"/>
      <c r="G36" s="342"/>
      <c r="H36" s="346"/>
      <c r="I36" s="346"/>
      <c r="J36" s="346"/>
      <c r="K36" s="346"/>
      <c r="L36" s="346"/>
      <c r="M36" s="346"/>
      <c r="N36" s="346"/>
      <c r="O36" s="346"/>
      <c r="P36" s="346"/>
      <c r="Q36" s="347"/>
    </row>
    <row r="37" spans="1:17" ht="15" customHeight="1">
      <c r="A37" s="575"/>
      <c r="B37" s="337" t="s">
        <v>584</v>
      </c>
      <c r="C37" s="570"/>
      <c r="D37" s="350"/>
      <c r="E37" s="351"/>
      <c r="F37" s="351"/>
      <c r="G37" s="351"/>
      <c r="H37" s="352"/>
      <c r="I37" s="352"/>
      <c r="J37" s="352"/>
      <c r="K37" s="352"/>
      <c r="L37" s="352"/>
      <c r="M37" s="352"/>
      <c r="N37" s="352"/>
      <c r="O37" s="352"/>
      <c r="P37" s="352"/>
      <c r="Q37" s="352"/>
    </row>
    <row r="38" spans="1:17" ht="12.75">
      <c r="A38" s="573" t="s">
        <v>578</v>
      </c>
      <c r="B38" s="337" t="s">
        <v>104</v>
      </c>
      <c r="C38" s="511" t="s">
        <v>574</v>
      </c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9"/>
    </row>
    <row r="39" spans="1:17" ht="12.75">
      <c r="A39" s="574"/>
      <c r="B39" s="337" t="s">
        <v>105</v>
      </c>
      <c r="C39" s="560" t="s">
        <v>575</v>
      </c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O39" s="561"/>
      <c r="P39" s="561"/>
      <c r="Q39" s="562"/>
    </row>
    <row r="40" spans="1:17" ht="12.75">
      <c r="A40" s="574"/>
      <c r="B40" s="337" t="s">
        <v>106</v>
      </c>
      <c r="C40" s="560" t="s">
        <v>576</v>
      </c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562"/>
    </row>
    <row r="41" spans="1:17" ht="12.75">
      <c r="A41" s="574"/>
      <c r="B41" s="337" t="s">
        <v>107</v>
      </c>
      <c r="C41" s="563" t="s">
        <v>581</v>
      </c>
      <c r="D41" s="564"/>
      <c r="E41" s="564"/>
      <c r="F41" s="564"/>
      <c r="G41" s="564"/>
      <c r="H41" s="564"/>
      <c r="I41" s="564"/>
      <c r="J41" s="564"/>
      <c r="K41" s="564"/>
      <c r="L41" s="564"/>
      <c r="M41" s="564"/>
      <c r="N41" s="564"/>
      <c r="O41" s="564"/>
      <c r="P41" s="564"/>
      <c r="Q41" s="565"/>
    </row>
    <row r="42" spans="1:17" ht="11.25">
      <c r="A42" s="574"/>
      <c r="B42" s="339" t="s">
        <v>108</v>
      </c>
      <c r="C42" s="353">
        <v>1306</v>
      </c>
      <c r="D42" s="566" t="s">
        <v>228</v>
      </c>
      <c r="E42" s="341">
        <f aca="true" t="shared" si="4" ref="E42:Q42">SUM(E43:E46)</f>
        <v>216422</v>
      </c>
      <c r="F42" s="341">
        <f t="shared" si="4"/>
        <v>43286</v>
      </c>
      <c r="G42" s="341">
        <f t="shared" si="4"/>
        <v>173136</v>
      </c>
      <c r="H42" s="341">
        <f t="shared" si="4"/>
        <v>216422</v>
      </c>
      <c r="I42" s="341">
        <f t="shared" si="4"/>
        <v>43286</v>
      </c>
      <c r="J42" s="341">
        <f t="shared" si="4"/>
        <v>0</v>
      </c>
      <c r="K42" s="341">
        <f t="shared" si="4"/>
        <v>0</v>
      </c>
      <c r="L42" s="341">
        <f t="shared" si="4"/>
        <v>46735</v>
      </c>
      <c r="M42" s="341">
        <f t="shared" si="4"/>
        <v>173136</v>
      </c>
      <c r="N42" s="341">
        <f t="shared" si="4"/>
        <v>173136</v>
      </c>
      <c r="O42" s="341">
        <f t="shared" si="4"/>
        <v>0</v>
      </c>
      <c r="P42" s="341">
        <f t="shared" si="4"/>
        <v>0</v>
      </c>
      <c r="Q42" s="341">
        <f t="shared" si="4"/>
        <v>0</v>
      </c>
    </row>
    <row r="43" spans="1:17" ht="15" customHeight="1">
      <c r="A43" s="574"/>
      <c r="B43" s="337" t="s">
        <v>583</v>
      </c>
      <c r="C43" s="568" t="s">
        <v>577</v>
      </c>
      <c r="D43" s="567"/>
      <c r="E43" s="342">
        <f>SUM(F43:G43)</f>
        <v>216422</v>
      </c>
      <c r="F43" s="342">
        <f>SUM(I43)</f>
        <v>43286</v>
      </c>
      <c r="G43" s="342">
        <f>SUM(M43)</f>
        <v>173136</v>
      </c>
      <c r="H43" s="346">
        <f>SUM(M43+I43)</f>
        <v>216422</v>
      </c>
      <c r="I43" s="346">
        <v>43286</v>
      </c>
      <c r="J43" s="346" t="s">
        <v>54</v>
      </c>
      <c r="K43" s="346" t="s">
        <v>54</v>
      </c>
      <c r="L43" s="346">
        <v>46735</v>
      </c>
      <c r="M43" s="346">
        <f>SUM(N43:Q43)</f>
        <v>173136</v>
      </c>
      <c r="N43" s="346">
        <v>173136</v>
      </c>
      <c r="O43" s="346" t="s">
        <v>54</v>
      </c>
      <c r="P43" s="346" t="s">
        <v>54</v>
      </c>
      <c r="Q43" s="347" t="s">
        <v>54</v>
      </c>
    </row>
    <row r="44" spans="1:17" ht="15" customHeight="1">
      <c r="A44" s="574"/>
      <c r="B44" s="337" t="s">
        <v>67</v>
      </c>
      <c r="C44" s="569"/>
      <c r="D44" s="345" t="s">
        <v>399</v>
      </c>
      <c r="E44" s="342"/>
      <c r="F44" s="342"/>
      <c r="G44" s="342"/>
      <c r="H44" s="346"/>
      <c r="I44" s="346"/>
      <c r="J44" s="346"/>
      <c r="K44" s="346"/>
      <c r="L44" s="346"/>
      <c r="M44" s="346"/>
      <c r="N44" s="346"/>
      <c r="O44" s="346"/>
      <c r="P44" s="346"/>
      <c r="Q44" s="347"/>
    </row>
    <row r="45" spans="1:17" ht="15" customHeight="1">
      <c r="A45" s="574"/>
      <c r="B45" s="337" t="s">
        <v>70</v>
      </c>
      <c r="C45" s="569"/>
      <c r="D45" s="348"/>
      <c r="E45" s="342"/>
      <c r="F45" s="342"/>
      <c r="G45" s="342"/>
      <c r="H45" s="346"/>
      <c r="I45" s="346"/>
      <c r="J45" s="346"/>
      <c r="K45" s="346"/>
      <c r="L45" s="346"/>
      <c r="M45" s="346"/>
      <c r="N45" s="346"/>
      <c r="O45" s="346"/>
      <c r="P45" s="346"/>
      <c r="Q45" s="347"/>
    </row>
    <row r="46" spans="1:17" ht="15" customHeight="1">
      <c r="A46" s="575"/>
      <c r="B46" s="337" t="s">
        <v>584</v>
      </c>
      <c r="C46" s="570"/>
      <c r="D46" s="350"/>
      <c r="E46" s="351"/>
      <c r="F46" s="351"/>
      <c r="G46" s="351"/>
      <c r="H46" s="352"/>
      <c r="I46" s="352"/>
      <c r="J46" s="352"/>
      <c r="K46" s="352"/>
      <c r="L46" s="352"/>
      <c r="M46" s="352"/>
      <c r="N46" s="352"/>
      <c r="O46" s="352"/>
      <c r="P46" s="352"/>
      <c r="Q46" s="352"/>
    </row>
    <row r="47" spans="1:17" ht="12.75" hidden="1">
      <c r="A47" s="510" t="s">
        <v>579</v>
      </c>
      <c r="B47" s="337" t="s">
        <v>104</v>
      </c>
      <c r="C47" s="511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9"/>
    </row>
    <row r="48" spans="1:17" ht="12.75" hidden="1">
      <c r="A48" s="510"/>
      <c r="B48" s="337" t="s">
        <v>105</v>
      </c>
      <c r="C48" s="560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2"/>
    </row>
    <row r="49" spans="1:17" ht="12.75" hidden="1">
      <c r="A49" s="510"/>
      <c r="B49" s="337" t="s">
        <v>106</v>
      </c>
      <c r="C49" s="560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2"/>
    </row>
    <row r="50" spans="1:17" ht="12.75" hidden="1">
      <c r="A50" s="510"/>
      <c r="B50" s="337" t="s">
        <v>107</v>
      </c>
      <c r="C50" s="563"/>
      <c r="D50" s="564"/>
      <c r="E50" s="564"/>
      <c r="F50" s="564"/>
      <c r="G50" s="564"/>
      <c r="H50" s="564"/>
      <c r="I50" s="564"/>
      <c r="J50" s="564"/>
      <c r="K50" s="564"/>
      <c r="L50" s="564"/>
      <c r="M50" s="564"/>
      <c r="N50" s="564"/>
      <c r="O50" s="564"/>
      <c r="P50" s="564"/>
      <c r="Q50" s="565"/>
    </row>
    <row r="51" spans="1:17" ht="11.25" hidden="1">
      <c r="A51" s="510"/>
      <c r="B51" s="339" t="s">
        <v>108</v>
      </c>
      <c r="C51" s="353"/>
      <c r="D51" s="566" t="s">
        <v>228</v>
      </c>
      <c r="E51" s="341">
        <f aca="true" t="shared" si="5" ref="E51:Q51">SUM(E52:E55)</f>
        <v>0</v>
      </c>
      <c r="F51" s="341">
        <f t="shared" si="5"/>
        <v>0</v>
      </c>
      <c r="G51" s="341">
        <f t="shared" si="5"/>
        <v>0</v>
      </c>
      <c r="H51" s="341">
        <f t="shared" si="5"/>
        <v>0</v>
      </c>
      <c r="I51" s="341">
        <f t="shared" si="5"/>
        <v>0</v>
      </c>
      <c r="J51" s="341">
        <f t="shared" si="5"/>
        <v>0</v>
      </c>
      <c r="K51" s="341">
        <f t="shared" si="5"/>
        <v>0</v>
      </c>
      <c r="L51" s="341">
        <f t="shared" si="5"/>
        <v>0</v>
      </c>
      <c r="M51" s="341">
        <f t="shared" si="5"/>
        <v>0</v>
      </c>
      <c r="N51" s="341">
        <f t="shared" si="5"/>
        <v>0</v>
      </c>
      <c r="O51" s="341">
        <f t="shared" si="5"/>
        <v>0</v>
      </c>
      <c r="P51" s="341">
        <f t="shared" si="5"/>
        <v>0</v>
      </c>
      <c r="Q51" s="341">
        <f t="shared" si="5"/>
        <v>0</v>
      </c>
    </row>
    <row r="52" spans="1:17" ht="15" customHeight="1" hidden="1">
      <c r="A52" s="510"/>
      <c r="B52" s="337" t="s">
        <v>583</v>
      </c>
      <c r="C52" s="568"/>
      <c r="D52" s="567"/>
      <c r="E52" s="342"/>
      <c r="F52" s="342"/>
      <c r="G52" s="342"/>
      <c r="H52" s="343"/>
      <c r="I52" s="343"/>
      <c r="J52" s="343"/>
      <c r="K52" s="343"/>
      <c r="L52" s="343"/>
      <c r="M52" s="343"/>
      <c r="N52" s="343"/>
      <c r="O52" s="343"/>
      <c r="P52" s="343"/>
      <c r="Q52" s="344"/>
    </row>
    <row r="53" spans="1:17" ht="15" customHeight="1" hidden="1">
      <c r="A53" s="510"/>
      <c r="B53" s="337" t="s">
        <v>67</v>
      </c>
      <c r="C53" s="569"/>
      <c r="D53" s="345" t="s">
        <v>230</v>
      </c>
      <c r="E53" s="342"/>
      <c r="F53" s="342"/>
      <c r="G53" s="342"/>
      <c r="H53" s="346"/>
      <c r="I53" s="346"/>
      <c r="J53" s="346"/>
      <c r="K53" s="346"/>
      <c r="L53" s="346"/>
      <c r="M53" s="346"/>
      <c r="N53" s="346"/>
      <c r="O53" s="346"/>
      <c r="P53" s="346"/>
      <c r="Q53" s="347"/>
    </row>
    <row r="54" spans="1:17" ht="15" customHeight="1" hidden="1">
      <c r="A54" s="510"/>
      <c r="B54" s="337" t="s">
        <v>70</v>
      </c>
      <c r="C54" s="569"/>
      <c r="D54" s="348"/>
      <c r="E54" s="351"/>
      <c r="F54" s="351"/>
      <c r="G54" s="351"/>
      <c r="H54" s="349"/>
      <c r="I54" s="349"/>
      <c r="J54" s="349"/>
      <c r="K54" s="349"/>
      <c r="L54" s="349"/>
      <c r="M54" s="349"/>
      <c r="N54" s="349"/>
      <c r="O54" s="349"/>
      <c r="P54" s="349"/>
      <c r="Q54" s="349"/>
    </row>
    <row r="55" spans="1:17" ht="15" customHeight="1" hidden="1">
      <c r="A55" s="510"/>
      <c r="B55" s="337" t="s">
        <v>584</v>
      </c>
      <c r="C55" s="570"/>
      <c r="D55" s="350"/>
      <c r="E55" s="351"/>
      <c r="F55" s="351"/>
      <c r="G55" s="351"/>
      <c r="H55" s="352"/>
      <c r="I55" s="352"/>
      <c r="J55" s="352"/>
      <c r="K55" s="352"/>
      <c r="L55" s="352"/>
      <c r="M55" s="352"/>
      <c r="N55" s="352"/>
      <c r="O55" s="352"/>
      <c r="P55" s="352"/>
      <c r="Q55" s="352"/>
    </row>
    <row r="56" spans="1:17" ht="11.25" hidden="1">
      <c r="A56" s="354" t="s">
        <v>582</v>
      </c>
      <c r="B56" s="337" t="s">
        <v>111</v>
      </c>
      <c r="C56" s="363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5"/>
    </row>
    <row r="57" spans="1:17" s="335" customFormat="1" ht="11.25">
      <c r="A57" s="332">
        <v>2</v>
      </c>
      <c r="B57" s="355" t="s">
        <v>112</v>
      </c>
      <c r="C57" s="356" t="s">
        <v>54</v>
      </c>
      <c r="D57" s="357"/>
      <c r="E57" s="355">
        <f aca="true" t="shared" si="6" ref="E57:Q57">SUM(E62)</f>
        <v>0</v>
      </c>
      <c r="F57" s="355">
        <f t="shared" si="6"/>
        <v>0</v>
      </c>
      <c r="G57" s="355">
        <f t="shared" si="6"/>
        <v>0</v>
      </c>
      <c r="H57" s="355">
        <f t="shared" si="6"/>
        <v>0</v>
      </c>
      <c r="I57" s="355">
        <f t="shared" si="6"/>
        <v>0</v>
      </c>
      <c r="J57" s="355">
        <f t="shared" si="6"/>
        <v>0</v>
      </c>
      <c r="K57" s="355">
        <f t="shared" si="6"/>
        <v>0</v>
      </c>
      <c r="L57" s="355">
        <f t="shared" si="6"/>
        <v>0</v>
      </c>
      <c r="M57" s="355">
        <f t="shared" si="6"/>
        <v>0</v>
      </c>
      <c r="N57" s="355">
        <f t="shared" si="6"/>
        <v>0</v>
      </c>
      <c r="O57" s="355">
        <f t="shared" si="6"/>
        <v>0</v>
      </c>
      <c r="P57" s="355">
        <f t="shared" si="6"/>
        <v>0</v>
      </c>
      <c r="Q57" s="355">
        <f t="shared" si="6"/>
        <v>0</v>
      </c>
    </row>
    <row r="58" spans="1:17" ht="12.75">
      <c r="A58" s="336" t="s">
        <v>113</v>
      </c>
      <c r="B58" s="337" t="s">
        <v>104</v>
      </c>
      <c r="C58" s="338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20"/>
    </row>
    <row r="59" spans="1:17" ht="12.75">
      <c r="A59" s="336"/>
      <c r="B59" s="337" t="s">
        <v>105</v>
      </c>
      <c r="C59" s="321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158"/>
    </row>
    <row r="60" spans="1:17" ht="12.75">
      <c r="A60" s="336"/>
      <c r="B60" s="337" t="s">
        <v>106</v>
      </c>
      <c r="C60" s="321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158"/>
    </row>
    <row r="61" spans="1:17" ht="12.75">
      <c r="A61" s="336"/>
      <c r="B61" s="337" t="s">
        <v>107</v>
      </c>
      <c r="C61" s="358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156"/>
    </row>
    <row r="62" spans="1:17" ht="11.25">
      <c r="A62" s="336"/>
      <c r="B62" s="337" t="s">
        <v>108</v>
      </c>
      <c r="C62" s="571"/>
      <c r="D62" s="571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</row>
    <row r="63" spans="1:17" ht="11.25">
      <c r="A63" s="336"/>
      <c r="B63" s="337" t="s">
        <v>572</v>
      </c>
      <c r="C63" s="572"/>
      <c r="D63" s="572"/>
      <c r="E63" s="337"/>
      <c r="F63" s="337"/>
      <c r="G63" s="337"/>
      <c r="H63" s="360"/>
      <c r="I63" s="360"/>
      <c r="J63" s="360"/>
      <c r="K63" s="360"/>
      <c r="L63" s="360"/>
      <c r="M63" s="360"/>
      <c r="N63" s="360"/>
      <c r="O63" s="360"/>
      <c r="P63" s="360"/>
      <c r="Q63" s="360"/>
    </row>
    <row r="64" spans="1:17" ht="11.25">
      <c r="A64" s="336"/>
      <c r="B64" s="337" t="s">
        <v>566</v>
      </c>
      <c r="C64" s="361"/>
      <c r="D64" s="361"/>
      <c r="E64" s="337"/>
      <c r="F64" s="337"/>
      <c r="G64" s="337"/>
      <c r="H64" s="361"/>
      <c r="I64" s="361"/>
      <c r="J64" s="361"/>
      <c r="K64" s="361"/>
      <c r="L64" s="361"/>
      <c r="M64" s="361"/>
      <c r="N64" s="361"/>
      <c r="O64" s="361"/>
      <c r="P64" s="361"/>
      <c r="Q64" s="361"/>
    </row>
    <row r="65" spans="1:17" ht="11.25">
      <c r="A65" s="336"/>
      <c r="B65" s="337" t="s">
        <v>84</v>
      </c>
      <c r="C65" s="361"/>
      <c r="D65" s="361"/>
      <c r="E65" s="337"/>
      <c r="F65" s="337"/>
      <c r="G65" s="337"/>
      <c r="H65" s="361"/>
      <c r="I65" s="361"/>
      <c r="J65" s="361"/>
      <c r="K65" s="361"/>
      <c r="L65" s="361"/>
      <c r="M65" s="361"/>
      <c r="N65" s="361"/>
      <c r="O65" s="361"/>
      <c r="P65" s="361"/>
      <c r="Q65" s="361"/>
    </row>
    <row r="66" spans="1:17" ht="11.25">
      <c r="A66" s="336"/>
      <c r="B66" s="337" t="s">
        <v>67</v>
      </c>
      <c r="C66" s="362"/>
      <c r="D66" s="362"/>
      <c r="E66" s="337"/>
      <c r="F66" s="337"/>
      <c r="G66" s="337"/>
      <c r="H66" s="362"/>
      <c r="I66" s="362"/>
      <c r="J66" s="362"/>
      <c r="K66" s="362"/>
      <c r="L66" s="362"/>
      <c r="M66" s="362"/>
      <c r="N66" s="362"/>
      <c r="O66" s="362"/>
      <c r="P66" s="362"/>
      <c r="Q66" s="362"/>
    </row>
    <row r="67" spans="1:17" ht="11.25">
      <c r="A67" s="354" t="s">
        <v>114</v>
      </c>
      <c r="B67" s="337" t="s">
        <v>111</v>
      </c>
      <c r="C67" s="363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5"/>
    </row>
    <row r="68" spans="1:17" s="335" customFormat="1" ht="12.75">
      <c r="A68" s="521" t="s">
        <v>115</v>
      </c>
      <c r="B68" s="512"/>
      <c r="C68" s="521" t="s">
        <v>54</v>
      </c>
      <c r="D68" s="513"/>
      <c r="E68" s="334">
        <f aca="true" t="shared" si="7" ref="E68:Q68">SUM(E10+E57)</f>
        <v>2939208</v>
      </c>
      <c r="F68" s="334">
        <f t="shared" si="7"/>
        <v>956914</v>
      </c>
      <c r="G68" s="334">
        <f t="shared" si="7"/>
        <v>1982294</v>
      </c>
      <c r="H68" s="334">
        <f t="shared" si="7"/>
        <v>2939208</v>
      </c>
      <c r="I68" s="334">
        <f t="shared" si="7"/>
        <v>956914</v>
      </c>
      <c r="J68" s="334">
        <f t="shared" si="7"/>
        <v>0</v>
      </c>
      <c r="K68" s="334">
        <f t="shared" si="7"/>
        <v>0</v>
      </c>
      <c r="L68" s="334">
        <f t="shared" si="7"/>
        <v>960363</v>
      </c>
      <c r="M68" s="334">
        <f t="shared" si="7"/>
        <v>1982294</v>
      </c>
      <c r="N68" s="334">
        <f t="shared" si="7"/>
        <v>1672858</v>
      </c>
      <c r="O68" s="334">
        <f t="shared" si="7"/>
        <v>0</v>
      </c>
      <c r="P68" s="334">
        <f t="shared" si="7"/>
        <v>0</v>
      </c>
      <c r="Q68" s="334">
        <f t="shared" si="7"/>
        <v>309436</v>
      </c>
    </row>
  </sheetData>
  <mergeCells count="59">
    <mergeCell ref="A3:A8"/>
    <mergeCell ref="B3:B8"/>
    <mergeCell ref="A11:A19"/>
    <mergeCell ref="A20:A2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F4:F8"/>
    <mergeCell ref="G4:G8"/>
    <mergeCell ref="F3:G3"/>
    <mergeCell ref="C3:C8"/>
    <mergeCell ref="D3:D8"/>
    <mergeCell ref="E3:E8"/>
    <mergeCell ref="A1:Q1"/>
    <mergeCell ref="C25:C28"/>
    <mergeCell ref="C20:Q20"/>
    <mergeCell ref="N7:Q7"/>
    <mergeCell ref="C11:Q11"/>
    <mergeCell ref="C12:Q12"/>
    <mergeCell ref="C13:Q13"/>
    <mergeCell ref="C14:Q14"/>
    <mergeCell ref="D15:D16"/>
    <mergeCell ref="C16:C19"/>
    <mergeCell ref="C21:Q21"/>
    <mergeCell ref="C22:Q22"/>
    <mergeCell ref="C23:Q23"/>
    <mergeCell ref="D24:D25"/>
    <mergeCell ref="A29:A37"/>
    <mergeCell ref="C29:Q29"/>
    <mergeCell ref="C30:Q30"/>
    <mergeCell ref="C31:Q31"/>
    <mergeCell ref="C32:Q32"/>
    <mergeCell ref="D33:D34"/>
    <mergeCell ref="C34:C37"/>
    <mergeCell ref="D62:D63"/>
    <mergeCell ref="A38:A46"/>
    <mergeCell ref="C38:Q38"/>
    <mergeCell ref="C39:Q39"/>
    <mergeCell ref="C40:Q40"/>
    <mergeCell ref="C41:Q41"/>
    <mergeCell ref="D42:D43"/>
    <mergeCell ref="C43:C46"/>
    <mergeCell ref="A68:B68"/>
    <mergeCell ref="C68:D68"/>
    <mergeCell ref="A47:A55"/>
    <mergeCell ref="C47:Q47"/>
    <mergeCell ref="C48:Q48"/>
    <mergeCell ref="C49:Q49"/>
    <mergeCell ref="C50:Q50"/>
    <mergeCell ref="D51:D52"/>
    <mergeCell ref="C52:C55"/>
    <mergeCell ref="C62:C63"/>
  </mergeCells>
  <printOptions/>
  <pageMargins left="0.3937007874015748" right="0.3937007874015748" top="0.9448818897637796" bottom="0.5905511811023623" header="0.1968503937007874" footer="0.5118110236220472"/>
  <pageSetup horizontalDpi="300" verticalDpi="300" orientation="landscape" paperSize="9" scale="90" r:id="rId1"/>
  <headerFooter alignWithMargins="0">
    <oddHeader>&amp;R&amp;9Załącznik nr &amp;A
do uchwały Rady Gminy
nr IV/20/2006 z dnia 29.12.2006r.</oddHeader>
  </headerFooter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G41" sqref="G4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bestFit="1" customWidth="1"/>
    <col min="4" max="4" width="16.25390625" style="2" hidden="1" customWidth="1"/>
    <col min="5" max="5" width="13.75390625" style="2" customWidth="1"/>
    <col min="6" max="16384" width="9.125" style="2" customWidth="1"/>
  </cols>
  <sheetData>
    <row r="1" spans="1:5" ht="15" customHeight="1">
      <c r="A1" s="583" t="s">
        <v>143</v>
      </c>
      <c r="B1" s="583"/>
      <c r="C1" s="583"/>
      <c r="D1" s="583"/>
      <c r="E1" s="583"/>
    </row>
    <row r="2" spans="1:5" ht="15" customHeight="1">
      <c r="A2" s="583" t="s">
        <v>158</v>
      </c>
      <c r="B2" s="583"/>
      <c r="C2" s="583"/>
      <c r="D2" s="583"/>
      <c r="E2" s="583"/>
    </row>
    <row r="4" ht="13.5" thickBot="1">
      <c r="E4" s="12" t="s">
        <v>47</v>
      </c>
    </row>
    <row r="5" spans="1:5" ht="15.75" thickBot="1">
      <c r="A5" s="51" t="s">
        <v>144</v>
      </c>
      <c r="B5" s="51" t="s">
        <v>5</v>
      </c>
      <c r="C5" s="51" t="s">
        <v>145</v>
      </c>
      <c r="D5" s="584" t="s">
        <v>8</v>
      </c>
      <c r="E5" s="585"/>
    </row>
    <row r="6" spans="1:5" ht="15">
      <c r="A6" s="52"/>
      <c r="B6" s="52"/>
      <c r="C6" s="52" t="s">
        <v>4</v>
      </c>
      <c r="D6" s="53" t="s">
        <v>146</v>
      </c>
      <c r="E6" s="54" t="s">
        <v>147</v>
      </c>
    </row>
    <row r="7" spans="1:5" ht="15.75" thickBot="1">
      <c r="A7" s="52"/>
      <c r="B7" s="52"/>
      <c r="C7" s="52"/>
      <c r="D7" s="55" t="s">
        <v>148</v>
      </c>
      <c r="E7" s="55" t="s">
        <v>84</v>
      </c>
    </row>
    <row r="8" spans="1:5" ht="9" customHeight="1" thickBot="1">
      <c r="A8" s="56">
        <v>1</v>
      </c>
      <c r="B8" s="56">
        <v>2</v>
      </c>
      <c r="C8" s="56">
        <v>3</v>
      </c>
      <c r="D8" s="56">
        <v>4</v>
      </c>
      <c r="E8" s="56">
        <v>5</v>
      </c>
    </row>
    <row r="9" spans="1:5" ht="19.5" customHeight="1">
      <c r="A9" s="57" t="s">
        <v>13</v>
      </c>
      <c r="B9" s="58" t="s">
        <v>149</v>
      </c>
      <c r="C9" s="57"/>
      <c r="D9" s="58">
        <v>7347831</v>
      </c>
      <c r="E9" s="58">
        <v>8092765</v>
      </c>
    </row>
    <row r="10" spans="1:5" ht="19.5" customHeight="1">
      <c r="A10" s="59" t="s">
        <v>14</v>
      </c>
      <c r="B10" s="60" t="s">
        <v>87</v>
      </c>
      <c r="C10" s="59"/>
      <c r="D10" s="60">
        <v>8322312</v>
      </c>
      <c r="E10" s="60">
        <v>8724845</v>
      </c>
    </row>
    <row r="11" spans="1:5" ht="19.5" customHeight="1">
      <c r="A11" s="59"/>
      <c r="B11" s="60" t="s">
        <v>150</v>
      </c>
      <c r="C11" s="59"/>
      <c r="D11" s="60"/>
      <c r="E11" s="60"/>
    </row>
    <row r="12" spans="1:5" ht="19.5" customHeight="1" thickBot="1">
      <c r="A12" s="61"/>
      <c r="B12" s="62" t="s">
        <v>151</v>
      </c>
      <c r="C12" s="61"/>
      <c r="D12" s="62">
        <f>SUM(D9-D10)</f>
        <v>-974481</v>
      </c>
      <c r="E12" s="62">
        <f>SUM(E9-E10)</f>
        <v>-632080</v>
      </c>
    </row>
    <row r="13" spans="1:5" ht="19.5" customHeight="1" thickBot="1">
      <c r="A13" s="51" t="s">
        <v>11</v>
      </c>
      <c r="B13" s="63" t="s">
        <v>152</v>
      </c>
      <c r="C13" s="64"/>
      <c r="D13" s="65"/>
      <c r="E13" s="65">
        <f>SUM(E14-E24)</f>
        <v>632080</v>
      </c>
    </row>
    <row r="14" spans="1:5" ht="19.5" customHeight="1" thickBot="1">
      <c r="A14" s="586" t="s">
        <v>28</v>
      </c>
      <c r="B14" s="587"/>
      <c r="C14" s="66"/>
      <c r="D14" s="67">
        <f>SUM(D15:D17)</f>
        <v>1766481</v>
      </c>
      <c r="E14" s="67">
        <f>SUM(E15:E23)</f>
        <v>1985237</v>
      </c>
    </row>
    <row r="15" spans="1:5" ht="19.5" customHeight="1">
      <c r="A15" s="68" t="s">
        <v>13</v>
      </c>
      <c r="B15" s="69" t="s">
        <v>21</v>
      </c>
      <c r="C15" s="68" t="s">
        <v>29</v>
      </c>
      <c r="D15" s="69">
        <v>1157199</v>
      </c>
      <c r="E15" s="69">
        <v>1618129</v>
      </c>
    </row>
    <row r="16" spans="1:5" ht="19.5" customHeight="1">
      <c r="A16" s="59" t="s">
        <v>14</v>
      </c>
      <c r="B16" s="60" t="s">
        <v>22</v>
      </c>
      <c r="C16" s="59" t="s">
        <v>29</v>
      </c>
      <c r="D16" s="60"/>
      <c r="E16" s="60"/>
    </row>
    <row r="17" spans="1:5" ht="49.5" customHeight="1">
      <c r="A17" s="59" t="s">
        <v>15</v>
      </c>
      <c r="B17" s="70" t="s">
        <v>153</v>
      </c>
      <c r="C17" s="59" t="s">
        <v>58</v>
      </c>
      <c r="D17" s="60">
        <v>609282</v>
      </c>
      <c r="E17" s="60">
        <v>367108</v>
      </c>
    </row>
    <row r="18" spans="1:5" ht="19.5" customHeight="1">
      <c r="A18" s="59" t="s">
        <v>1</v>
      </c>
      <c r="B18" s="60" t="s">
        <v>31</v>
      </c>
      <c r="C18" s="59" t="s">
        <v>59</v>
      </c>
      <c r="D18" s="60"/>
      <c r="E18" s="60"/>
    </row>
    <row r="19" spans="1:5" ht="19.5" customHeight="1">
      <c r="A19" s="59" t="s">
        <v>20</v>
      </c>
      <c r="B19" s="60" t="s">
        <v>154</v>
      </c>
      <c r="C19" s="59" t="s">
        <v>60</v>
      </c>
      <c r="D19" s="60"/>
      <c r="E19" s="60"/>
    </row>
    <row r="20" spans="1:5" ht="19.5" customHeight="1">
      <c r="A20" s="59" t="s">
        <v>23</v>
      </c>
      <c r="B20" s="60" t="s">
        <v>24</v>
      </c>
      <c r="C20" s="59" t="s">
        <v>30</v>
      </c>
      <c r="D20" s="60"/>
      <c r="E20" s="60"/>
    </row>
    <row r="21" spans="1:5" ht="19.5" customHeight="1">
      <c r="A21" s="59" t="s">
        <v>26</v>
      </c>
      <c r="B21" s="60" t="s">
        <v>155</v>
      </c>
      <c r="C21" s="59" t="s">
        <v>34</v>
      </c>
      <c r="D21" s="60"/>
      <c r="E21" s="60"/>
    </row>
    <row r="22" spans="1:5" ht="19.5" customHeight="1">
      <c r="A22" s="59" t="s">
        <v>33</v>
      </c>
      <c r="B22" s="60" t="s">
        <v>57</v>
      </c>
      <c r="C22" s="59" t="s">
        <v>156</v>
      </c>
      <c r="D22" s="60"/>
      <c r="E22" s="60"/>
    </row>
    <row r="23" spans="1:5" ht="19.5" customHeight="1" thickBot="1">
      <c r="A23" s="57" t="s">
        <v>55</v>
      </c>
      <c r="B23" s="58" t="s">
        <v>56</v>
      </c>
      <c r="C23" s="57" t="s">
        <v>32</v>
      </c>
      <c r="D23" s="58"/>
      <c r="E23" s="58"/>
    </row>
    <row r="24" spans="1:5" ht="19.5" customHeight="1" thickBot="1">
      <c r="A24" s="586" t="s">
        <v>157</v>
      </c>
      <c r="B24" s="587"/>
      <c r="C24" s="66"/>
      <c r="D24" s="67">
        <f>SUM(D25:D26)</f>
        <v>792000</v>
      </c>
      <c r="E24" s="67">
        <f>SUM(E25:E27)</f>
        <v>1353157</v>
      </c>
    </row>
    <row r="25" spans="1:5" ht="19.5" customHeight="1">
      <c r="A25" s="71" t="s">
        <v>13</v>
      </c>
      <c r="B25" s="72" t="s">
        <v>61</v>
      </c>
      <c r="C25" s="71" t="s">
        <v>36</v>
      </c>
      <c r="D25" s="72">
        <v>60000</v>
      </c>
      <c r="E25" s="72">
        <v>129000</v>
      </c>
    </row>
    <row r="26" spans="1:5" ht="19.5" customHeight="1">
      <c r="A26" s="59" t="s">
        <v>14</v>
      </c>
      <c r="B26" s="60" t="s">
        <v>35</v>
      </c>
      <c r="C26" s="59" t="s">
        <v>36</v>
      </c>
      <c r="D26" s="60">
        <v>732000</v>
      </c>
      <c r="E26" s="60">
        <v>732000</v>
      </c>
    </row>
    <row r="27" spans="1:5" ht="49.5" customHeight="1">
      <c r="A27" s="59" t="s">
        <v>15</v>
      </c>
      <c r="B27" s="70" t="s">
        <v>159</v>
      </c>
      <c r="C27" s="59" t="s">
        <v>65</v>
      </c>
      <c r="D27" s="60"/>
      <c r="E27" s="60">
        <v>492157</v>
      </c>
    </row>
    <row r="28" spans="1:5" ht="19.5" customHeight="1">
      <c r="A28" s="59" t="s">
        <v>1</v>
      </c>
      <c r="B28" s="60" t="s">
        <v>62</v>
      </c>
      <c r="C28" s="59" t="s">
        <v>53</v>
      </c>
      <c r="D28" s="60"/>
      <c r="E28" s="60"/>
    </row>
    <row r="29" spans="1:5" ht="19.5" customHeight="1">
      <c r="A29" s="59" t="s">
        <v>20</v>
      </c>
      <c r="B29" s="60" t="s">
        <v>63</v>
      </c>
      <c r="C29" s="59" t="s">
        <v>38</v>
      </c>
      <c r="D29" s="60"/>
      <c r="E29" s="60"/>
    </row>
    <row r="30" spans="1:5" ht="19.5" customHeight="1">
      <c r="A30" s="59" t="s">
        <v>23</v>
      </c>
      <c r="B30" s="60" t="s">
        <v>25</v>
      </c>
      <c r="C30" s="59" t="s">
        <v>39</v>
      </c>
      <c r="D30" s="60"/>
      <c r="E30" s="60"/>
    </row>
    <row r="31" spans="1:5" ht="19.5" customHeight="1">
      <c r="A31" s="59" t="s">
        <v>26</v>
      </c>
      <c r="B31" s="73" t="s">
        <v>64</v>
      </c>
      <c r="C31" s="74" t="s">
        <v>40</v>
      </c>
      <c r="D31" s="73"/>
      <c r="E31" s="73"/>
    </row>
    <row r="32" spans="1:5" ht="19.5" customHeight="1" thickBot="1">
      <c r="A32" s="75" t="s">
        <v>33</v>
      </c>
      <c r="B32" s="76" t="s">
        <v>41</v>
      </c>
      <c r="C32" s="75" t="s">
        <v>37</v>
      </c>
      <c r="D32" s="76"/>
      <c r="E32" s="76"/>
    </row>
    <row r="33" spans="1:5" ht="19.5" customHeight="1">
      <c r="A33" s="6"/>
      <c r="B33" s="7"/>
      <c r="C33" s="7"/>
      <c r="D33" s="7"/>
      <c r="E33" s="7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&amp;R&amp;9Załącznik nr 5
do uchwały Rady Gminy
nr IV/20/2006 z dnia 29.12.2006r.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defaultGridColor="0" colorId="8" workbookViewId="0" topLeftCell="A38">
      <selection activeCell="F52" sqref="F52"/>
    </sheetView>
  </sheetViews>
  <sheetFormatPr defaultColWidth="9.00390625" defaultRowHeight="12.75"/>
  <cols>
    <col min="1" max="1" width="4.625" style="2" customWidth="1"/>
    <col min="2" max="2" width="7.625" style="2" customWidth="1"/>
    <col min="3" max="3" width="5.00390625" style="2" customWidth="1"/>
    <col min="4" max="4" width="9.875" style="2" customWidth="1"/>
    <col min="5" max="5" width="11.00390625" style="2" customWidth="1"/>
    <col min="6" max="6" width="9.625" style="2" customWidth="1"/>
    <col min="7" max="7" width="10.00390625" style="0" customWidth="1"/>
    <col min="8" max="8" width="13.375" style="0" customWidth="1"/>
    <col min="9" max="9" width="12.375" style="0" customWidth="1"/>
    <col min="10" max="10" width="10.375" style="0" customWidth="1"/>
  </cols>
  <sheetData>
    <row r="1" spans="1:10" ht="48.75" customHeight="1">
      <c r="A1" s="588" t="s">
        <v>69</v>
      </c>
      <c r="B1" s="588"/>
      <c r="C1" s="588"/>
      <c r="D1" s="588"/>
      <c r="E1" s="588"/>
      <c r="F1" s="588"/>
      <c r="G1" s="588"/>
      <c r="H1" s="588"/>
      <c r="I1" s="588"/>
      <c r="J1" s="588"/>
    </row>
    <row r="2" ht="12.75">
      <c r="J2" s="11" t="s">
        <v>47</v>
      </c>
    </row>
    <row r="3" spans="1:10" s="469" customFormat="1" ht="20.25" customHeight="1">
      <c r="A3" s="517" t="s">
        <v>2</v>
      </c>
      <c r="B3" s="522" t="s">
        <v>3</v>
      </c>
      <c r="C3" s="522" t="s">
        <v>4</v>
      </c>
      <c r="D3" s="525" t="s">
        <v>126</v>
      </c>
      <c r="E3" s="525" t="s">
        <v>160</v>
      </c>
      <c r="F3" s="525" t="s">
        <v>93</v>
      </c>
      <c r="G3" s="525"/>
      <c r="H3" s="525"/>
      <c r="I3" s="525"/>
      <c r="J3" s="525"/>
    </row>
    <row r="4" spans="1:10" s="469" customFormat="1" ht="20.25" customHeight="1">
      <c r="A4" s="517"/>
      <c r="B4" s="523"/>
      <c r="C4" s="523"/>
      <c r="D4" s="517"/>
      <c r="E4" s="525"/>
      <c r="F4" s="525" t="s">
        <v>124</v>
      </c>
      <c r="G4" s="525" t="s">
        <v>6</v>
      </c>
      <c r="H4" s="525"/>
      <c r="I4" s="525"/>
      <c r="J4" s="525" t="s">
        <v>125</v>
      </c>
    </row>
    <row r="5" spans="1:10" s="469" customFormat="1" ht="65.25" customHeight="1">
      <c r="A5" s="517"/>
      <c r="B5" s="524"/>
      <c r="C5" s="524"/>
      <c r="D5" s="517"/>
      <c r="E5" s="525"/>
      <c r="F5" s="525"/>
      <c r="G5" s="437" t="s">
        <v>607</v>
      </c>
      <c r="H5" s="437" t="s">
        <v>122</v>
      </c>
      <c r="I5" s="437" t="s">
        <v>161</v>
      </c>
      <c r="J5" s="525"/>
    </row>
    <row r="6" spans="1:10" ht="9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</row>
    <row r="7" spans="1:10" ht="12.75">
      <c r="A7" s="241" t="s">
        <v>264</v>
      </c>
      <c r="B7" s="241"/>
      <c r="C7" s="445"/>
      <c r="D7" s="422">
        <f aca="true" t="shared" si="0" ref="D7:J7">SUM(D8)</f>
        <v>72886</v>
      </c>
      <c r="E7" s="422">
        <f t="shared" si="0"/>
        <v>72886</v>
      </c>
      <c r="F7" s="459">
        <f t="shared" si="0"/>
        <v>72886</v>
      </c>
      <c r="G7" s="453">
        <f t="shared" si="0"/>
        <v>60824</v>
      </c>
      <c r="H7" s="453">
        <f t="shared" si="0"/>
        <v>12062</v>
      </c>
      <c r="I7" s="453">
        <f t="shared" si="0"/>
        <v>0</v>
      </c>
      <c r="J7" s="453">
        <f t="shared" si="0"/>
        <v>0</v>
      </c>
    </row>
    <row r="8" spans="1:10" ht="12.75">
      <c r="A8" s="442"/>
      <c r="B8" s="185" t="s">
        <v>266</v>
      </c>
      <c r="C8" s="185"/>
      <c r="D8" s="454">
        <f>SUM(D9:D12)</f>
        <v>72886</v>
      </c>
      <c r="E8" s="423">
        <f>SUM(E10:E12)</f>
        <v>72886</v>
      </c>
      <c r="F8" s="460">
        <f>SUM(F10:F12)</f>
        <v>72886</v>
      </c>
      <c r="G8" s="455">
        <f>SUM(G10+G11+G12)</f>
        <v>60824</v>
      </c>
      <c r="H8" s="455">
        <f>SUM(H10+H11+H12)</f>
        <v>12062</v>
      </c>
      <c r="I8" s="455">
        <f>SUM(I10+I11+I12)</f>
        <v>0</v>
      </c>
      <c r="J8" s="455">
        <f>SUM(J10+J11+J12)</f>
        <v>0</v>
      </c>
    </row>
    <row r="9" spans="1:10" s="47" customFormat="1" ht="12.75">
      <c r="A9" s="440"/>
      <c r="B9" s="439"/>
      <c r="C9" s="255" t="s">
        <v>268</v>
      </c>
      <c r="D9" s="448">
        <v>72886</v>
      </c>
      <c r="E9" s="449"/>
      <c r="F9" s="461"/>
      <c r="G9" s="450"/>
      <c r="H9" s="450"/>
      <c r="I9" s="450"/>
      <c r="J9" s="450"/>
    </row>
    <row r="10" spans="1:10" ht="12.75">
      <c r="A10" s="441"/>
      <c r="B10" s="253"/>
      <c r="C10" s="255" t="s">
        <v>414</v>
      </c>
      <c r="D10" s="410"/>
      <c r="E10" s="414">
        <f>SUM(F10+L10)</f>
        <v>60824</v>
      </c>
      <c r="F10" s="451">
        <f>SUM(G10)</f>
        <v>60824</v>
      </c>
      <c r="G10" s="451">
        <v>60824</v>
      </c>
      <c r="H10" s="451"/>
      <c r="I10" s="451"/>
      <c r="J10" s="432"/>
    </row>
    <row r="11" spans="1:10" ht="12.75">
      <c r="A11" s="441"/>
      <c r="B11" s="253"/>
      <c r="C11" s="255" t="s">
        <v>418</v>
      </c>
      <c r="D11" s="410"/>
      <c r="E11" s="406">
        <f>SUM(F11+L11)</f>
        <v>10571</v>
      </c>
      <c r="F11" s="452">
        <f>SUM(H11)</f>
        <v>10571</v>
      </c>
      <c r="G11" s="452"/>
      <c r="H11" s="452">
        <v>10571</v>
      </c>
      <c r="I11" s="452"/>
      <c r="J11" s="432"/>
    </row>
    <row r="12" spans="1:10" ht="12.75">
      <c r="A12" s="441"/>
      <c r="B12" s="265"/>
      <c r="C12" s="255" t="s">
        <v>420</v>
      </c>
      <c r="D12" s="410"/>
      <c r="E12" s="406">
        <f>SUM(F12+L12)</f>
        <v>1491</v>
      </c>
      <c r="F12" s="452">
        <f>SUM(H12)</f>
        <v>1491</v>
      </c>
      <c r="G12" s="452"/>
      <c r="H12" s="452">
        <v>1491</v>
      </c>
      <c r="I12" s="452"/>
      <c r="J12" s="432"/>
    </row>
    <row r="13" spans="1:10" ht="49.5" customHeight="1">
      <c r="A13" s="241" t="s">
        <v>281</v>
      </c>
      <c r="B13" s="446"/>
      <c r="C13" s="447"/>
      <c r="D13" s="457">
        <f aca="true" t="shared" si="1" ref="D13:J13">SUM(D14)</f>
        <v>800</v>
      </c>
      <c r="E13" s="457">
        <f t="shared" si="1"/>
        <v>800</v>
      </c>
      <c r="F13" s="456">
        <f t="shared" si="1"/>
        <v>800</v>
      </c>
      <c r="G13" s="456">
        <f t="shared" si="1"/>
        <v>0</v>
      </c>
      <c r="H13" s="456">
        <f t="shared" si="1"/>
        <v>0</v>
      </c>
      <c r="I13" s="456">
        <f t="shared" si="1"/>
        <v>0</v>
      </c>
      <c r="J13" s="456">
        <f t="shared" si="1"/>
        <v>0</v>
      </c>
    </row>
    <row r="14" spans="1:10" ht="12.75">
      <c r="A14" s="462"/>
      <c r="B14" s="185" t="s">
        <v>283</v>
      </c>
      <c r="C14" s="185"/>
      <c r="D14" s="454">
        <f>SUM(D15:D17)</f>
        <v>800</v>
      </c>
      <c r="E14" s="423">
        <f>SUM(E16:E17)</f>
        <v>800</v>
      </c>
      <c r="F14" s="460">
        <f>SUM(F16:F17)</f>
        <v>800</v>
      </c>
      <c r="G14" s="455">
        <f>SUM(G16+G17+G18)</f>
        <v>0</v>
      </c>
      <c r="H14" s="455">
        <f>SUM(H16+H17+H18)</f>
        <v>0</v>
      </c>
      <c r="I14" s="455">
        <f>SUM(I16+I17+I18)</f>
        <v>0</v>
      </c>
      <c r="J14" s="455">
        <f>SUM(J16+J17+J18)</f>
        <v>0</v>
      </c>
    </row>
    <row r="15" spans="1:10" s="47" customFormat="1" ht="12.75">
      <c r="A15" s="440"/>
      <c r="B15" s="439"/>
      <c r="C15" s="255" t="s">
        <v>268</v>
      </c>
      <c r="D15" s="448">
        <v>800</v>
      </c>
      <c r="E15" s="449"/>
      <c r="F15" s="461"/>
      <c r="G15" s="450"/>
      <c r="H15" s="450"/>
      <c r="I15" s="450"/>
      <c r="J15" s="450"/>
    </row>
    <row r="16" spans="1:10" ht="12.75">
      <c r="A16" s="463"/>
      <c r="B16" s="464"/>
      <c r="C16" s="255" t="s">
        <v>404</v>
      </c>
      <c r="D16" s="432"/>
      <c r="E16" s="406">
        <f>SUM(F16+L16)</f>
        <v>600</v>
      </c>
      <c r="F16" s="452">
        <v>600</v>
      </c>
      <c r="G16" s="432"/>
      <c r="H16" s="432"/>
      <c r="I16" s="432"/>
      <c r="J16" s="432"/>
    </row>
    <row r="17" spans="1:10" ht="12.75">
      <c r="A17" s="443"/>
      <c r="B17" s="444"/>
      <c r="C17" s="255" t="s">
        <v>522</v>
      </c>
      <c r="D17" s="432"/>
      <c r="E17" s="406">
        <f>SUM(F17+L17)</f>
        <v>200</v>
      </c>
      <c r="F17" s="452">
        <v>200</v>
      </c>
      <c r="G17" s="432"/>
      <c r="H17" s="432"/>
      <c r="I17" s="432"/>
      <c r="J17" s="432"/>
    </row>
    <row r="18" spans="1:10" ht="14.25" customHeight="1" hidden="1">
      <c r="A18" s="241"/>
      <c r="B18" s="446"/>
      <c r="C18" s="447"/>
      <c r="D18" s="457"/>
      <c r="E18" s="407"/>
      <c r="F18" s="456"/>
      <c r="G18" s="456"/>
      <c r="H18" s="456"/>
      <c r="I18" s="456"/>
      <c r="J18" s="456"/>
    </row>
    <row r="19" spans="1:10" ht="12.75" hidden="1">
      <c r="A19" s="462"/>
      <c r="B19" s="185"/>
      <c r="C19" s="185"/>
      <c r="D19" s="454"/>
      <c r="E19" s="423"/>
      <c r="F19" s="460"/>
      <c r="G19" s="460"/>
      <c r="H19" s="460"/>
      <c r="I19" s="460"/>
      <c r="J19" s="455"/>
    </row>
    <row r="20" spans="1:10" s="47" customFormat="1" ht="12.75" hidden="1">
      <c r="A20" s="440"/>
      <c r="B20" s="439"/>
      <c r="C20" s="255"/>
      <c r="D20" s="448"/>
      <c r="E20" s="449"/>
      <c r="F20" s="461"/>
      <c r="G20" s="450"/>
      <c r="H20" s="450"/>
      <c r="I20" s="450"/>
      <c r="J20" s="450"/>
    </row>
    <row r="21" spans="1:10" ht="12.75" hidden="1">
      <c r="A21" s="463"/>
      <c r="C21" s="137"/>
      <c r="D21" s="432"/>
      <c r="E21" s="406"/>
      <c r="F21" s="452"/>
      <c r="G21" s="458"/>
      <c r="H21" s="458"/>
      <c r="I21" s="458"/>
      <c r="J21" s="458"/>
    </row>
    <row r="22" spans="1:10" ht="12.75" hidden="1">
      <c r="A22" s="463"/>
      <c r="C22" s="255"/>
      <c r="D22" s="432"/>
      <c r="E22" s="406"/>
      <c r="F22" s="452"/>
      <c r="G22" s="458"/>
      <c r="H22" s="458"/>
      <c r="I22" s="458"/>
      <c r="J22" s="458"/>
    </row>
    <row r="23" spans="1:10" ht="14.25" customHeight="1">
      <c r="A23" s="241" t="s">
        <v>285</v>
      </c>
      <c r="B23" s="446"/>
      <c r="C23" s="447"/>
      <c r="D23" s="457">
        <f aca="true" t="shared" si="2" ref="D23:J23">SUM(D24)</f>
        <v>300</v>
      </c>
      <c r="E23" s="407">
        <f t="shared" si="2"/>
        <v>300</v>
      </c>
      <c r="F23" s="456">
        <f t="shared" si="2"/>
        <v>300</v>
      </c>
      <c r="G23" s="456">
        <f t="shared" si="2"/>
        <v>0</v>
      </c>
      <c r="H23" s="456">
        <f t="shared" si="2"/>
        <v>0</v>
      </c>
      <c r="I23" s="456">
        <f t="shared" si="2"/>
        <v>0</v>
      </c>
      <c r="J23" s="456">
        <f t="shared" si="2"/>
        <v>0</v>
      </c>
    </row>
    <row r="24" spans="1:10" ht="12.75">
      <c r="A24" s="462"/>
      <c r="B24" s="185" t="s">
        <v>515</v>
      </c>
      <c r="C24" s="185"/>
      <c r="D24" s="454">
        <f>SUM(D25:D27)</f>
        <v>300</v>
      </c>
      <c r="E24" s="423">
        <f aca="true" t="shared" si="3" ref="E24:J24">SUM(E26:E27)</f>
        <v>300</v>
      </c>
      <c r="F24" s="460">
        <f t="shared" si="3"/>
        <v>300</v>
      </c>
      <c r="G24" s="460">
        <f t="shared" si="3"/>
        <v>0</v>
      </c>
      <c r="H24" s="460">
        <f t="shared" si="3"/>
        <v>0</v>
      </c>
      <c r="I24" s="460">
        <f t="shared" si="3"/>
        <v>0</v>
      </c>
      <c r="J24" s="460">
        <f t="shared" si="3"/>
        <v>0</v>
      </c>
    </row>
    <row r="25" spans="1:10" s="47" customFormat="1" ht="12.75">
      <c r="A25" s="440"/>
      <c r="B25" s="439"/>
      <c r="C25" s="255" t="s">
        <v>268</v>
      </c>
      <c r="D25" s="448">
        <v>300</v>
      </c>
      <c r="E25" s="449"/>
      <c r="F25" s="461"/>
      <c r="G25" s="450"/>
      <c r="H25" s="450"/>
      <c r="I25" s="450"/>
      <c r="J25" s="450"/>
    </row>
    <row r="26" spans="1:10" ht="12.75">
      <c r="A26" s="463"/>
      <c r="C26" s="137" t="s">
        <v>404</v>
      </c>
      <c r="D26" s="432"/>
      <c r="E26" s="406">
        <f>SUM(F26+L26)</f>
        <v>50</v>
      </c>
      <c r="F26" s="371">
        <v>50</v>
      </c>
      <c r="G26" s="458"/>
      <c r="H26" s="458"/>
      <c r="I26" s="458"/>
      <c r="J26" s="458"/>
    </row>
    <row r="27" spans="1:10" ht="12.75">
      <c r="A27" s="463"/>
      <c r="C27" s="255" t="s">
        <v>406</v>
      </c>
      <c r="D27" s="432"/>
      <c r="E27" s="406">
        <f>SUM(F27+L27)</f>
        <v>250</v>
      </c>
      <c r="F27" s="366">
        <v>250</v>
      </c>
      <c r="G27" s="458"/>
      <c r="H27" s="458"/>
      <c r="I27" s="458"/>
      <c r="J27" s="458"/>
    </row>
    <row r="28" spans="1:10" ht="14.25" customHeight="1">
      <c r="A28" s="241" t="s">
        <v>354</v>
      </c>
      <c r="B28" s="446"/>
      <c r="C28" s="447"/>
      <c r="D28" s="457">
        <f aca="true" t="shared" si="4" ref="D28:J28">SUM(D29+D43+D46)</f>
        <v>1476000</v>
      </c>
      <c r="E28" s="457">
        <f t="shared" si="4"/>
        <v>1476000</v>
      </c>
      <c r="F28" s="456">
        <f t="shared" si="4"/>
        <v>41592</v>
      </c>
      <c r="G28" s="456">
        <f t="shared" si="4"/>
        <v>18294</v>
      </c>
      <c r="H28" s="456">
        <f t="shared" si="4"/>
        <v>3629</v>
      </c>
      <c r="I28" s="456">
        <f t="shared" si="4"/>
        <v>1434408</v>
      </c>
      <c r="J28" s="456">
        <f t="shared" si="4"/>
        <v>0</v>
      </c>
    </row>
    <row r="29" spans="1:10" ht="12.75">
      <c r="A29" s="462"/>
      <c r="B29" s="185" t="s">
        <v>358</v>
      </c>
      <c r="C29" s="185"/>
      <c r="D29" s="454">
        <f>SUM(D30:D32)</f>
        <v>1428000</v>
      </c>
      <c r="E29" s="423">
        <f aca="true" t="shared" si="5" ref="E29:J29">SUM(E31:E42)</f>
        <v>1428000</v>
      </c>
      <c r="F29" s="460">
        <f t="shared" si="5"/>
        <v>41592</v>
      </c>
      <c r="G29" s="460">
        <f t="shared" si="5"/>
        <v>18294</v>
      </c>
      <c r="H29" s="460">
        <f t="shared" si="5"/>
        <v>3629</v>
      </c>
      <c r="I29" s="460">
        <f t="shared" si="5"/>
        <v>1386408</v>
      </c>
      <c r="J29" s="460">
        <f t="shared" si="5"/>
        <v>0</v>
      </c>
    </row>
    <row r="30" spans="1:10" s="47" customFormat="1" ht="12.75">
      <c r="A30" s="440"/>
      <c r="B30" s="439"/>
      <c r="C30" s="255" t="s">
        <v>268</v>
      </c>
      <c r="D30" s="448">
        <v>1428000</v>
      </c>
      <c r="E30" s="449"/>
      <c r="F30" s="461"/>
      <c r="G30" s="450"/>
      <c r="H30" s="450"/>
      <c r="I30" s="450"/>
      <c r="J30" s="450"/>
    </row>
    <row r="31" spans="1:10" ht="12.75">
      <c r="A31" s="441"/>
      <c r="B31" s="253"/>
      <c r="C31" s="255" t="s">
        <v>482</v>
      </c>
      <c r="D31" s="410"/>
      <c r="E31" s="406">
        <f>SUM(I31)</f>
        <v>1386408</v>
      </c>
      <c r="F31" s="366"/>
      <c r="G31" s="366"/>
      <c r="H31" s="366"/>
      <c r="I31" s="366">
        <v>1386408</v>
      </c>
      <c r="J31" s="432"/>
    </row>
    <row r="32" spans="1:10" ht="12.75">
      <c r="A32" s="441"/>
      <c r="B32" s="253"/>
      <c r="C32" s="255" t="s">
        <v>414</v>
      </c>
      <c r="D32" s="410"/>
      <c r="E32" s="406">
        <f aca="true" t="shared" si="6" ref="E32:E37">SUM(F32+L32)</f>
        <v>16935</v>
      </c>
      <c r="F32" s="366">
        <f>SUM(G32)</f>
        <v>16935</v>
      </c>
      <c r="G32" s="366">
        <v>16935</v>
      </c>
      <c r="H32" s="366"/>
      <c r="I32" s="452"/>
      <c r="J32" s="432"/>
    </row>
    <row r="33" spans="1:10" ht="12.75">
      <c r="A33" s="441"/>
      <c r="B33" s="253"/>
      <c r="C33" s="255" t="s">
        <v>416</v>
      </c>
      <c r="D33" s="410"/>
      <c r="E33" s="406">
        <f t="shared" si="6"/>
        <v>1359</v>
      </c>
      <c r="F33" s="366">
        <f>SUM(G33)</f>
        <v>1359</v>
      </c>
      <c r="G33" s="366">
        <v>1359</v>
      </c>
      <c r="H33" s="366"/>
      <c r="I33" s="452"/>
      <c r="J33" s="432"/>
    </row>
    <row r="34" spans="1:10" ht="12.75">
      <c r="A34" s="441"/>
      <c r="B34" s="253"/>
      <c r="C34" s="255" t="s">
        <v>418</v>
      </c>
      <c r="D34" s="410"/>
      <c r="E34" s="406">
        <f t="shared" si="6"/>
        <v>3180</v>
      </c>
      <c r="F34" s="366">
        <f>SUM(H34)</f>
        <v>3180</v>
      </c>
      <c r="G34" s="366"/>
      <c r="H34" s="366">
        <v>3180</v>
      </c>
      <c r="I34" s="452"/>
      <c r="J34" s="432"/>
    </row>
    <row r="35" spans="1:10" ht="12.75">
      <c r="A35" s="441"/>
      <c r="B35" s="253"/>
      <c r="C35" s="255" t="s">
        <v>420</v>
      </c>
      <c r="D35" s="410"/>
      <c r="E35" s="406">
        <f t="shared" si="6"/>
        <v>449</v>
      </c>
      <c r="F35" s="366">
        <f>SUM(H35)</f>
        <v>449</v>
      </c>
      <c r="G35" s="366"/>
      <c r="H35" s="366">
        <v>449</v>
      </c>
      <c r="I35" s="452"/>
      <c r="J35" s="432"/>
    </row>
    <row r="36" spans="1:10" ht="12.75">
      <c r="A36" s="441"/>
      <c r="B36" s="253"/>
      <c r="C36" s="255" t="s">
        <v>404</v>
      </c>
      <c r="D36" s="410"/>
      <c r="E36" s="406">
        <f t="shared" si="6"/>
        <v>3000</v>
      </c>
      <c r="F36" s="366">
        <v>3000</v>
      </c>
      <c r="G36" s="366"/>
      <c r="H36" s="366"/>
      <c r="I36" s="452"/>
      <c r="J36" s="432"/>
    </row>
    <row r="37" spans="1:10" ht="12.75">
      <c r="A37" s="441"/>
      <c r="B37" s="253"/>
      <c r="C37" s="255" t="s">
        <v>406</v>
      </c>
      <c r="D37" s="410"/>
      <c r="E37" s="406">
        <f t="shared" si="6"/>
        <v>13100</v>
      </c>
      <c r="F37" s="366">
        <v>13100</v>
      </c>
      <c r="G37" s="366"/>
      <c r="H37" s="366"/>
      <c r="I37" s="452"/>
      <c r="J37" s="432"/>
    </row>
    <row r="38" spans="1:10" ht="12.75">
      <c r="A38" s="441"/>
      <c r="B38" s="253"/>
      <c r="C38" s="255" t="s">
        <v>435</v>
      </c>
      <c r="D38" s="410"/>
      <c r="E38" s="406">
        <f>SUM(F38+L38)</f>
        <v>100</v>
      </c>
      <c r="F38" s="366">
        <v>100</v>
      </c>
      <c r="G38" s="366"/>
      <c r="H38" s="366"/>
      <c r="I38" s="452"/>
      <c r="J38" s="432"/>
    </row>
    <row r="39" spans="1:10" ht="12.75">
      <c r="A39" s="463"/>
      <c r="B39" s="464"/>
      <c r="C39" s="255" t="s">
        <v>422</v>
      </c>
      <c r="D39" s="23"/>
      <c r="E39" s="406">
        <f>SUM(F39+L39)</f>
        <v>779</v>
      </c>
      <c r="F39" s="366">
        <v>779</v>
      </c>
      <c r="G39" s="366"/>
      <c r="H39" s="366"/>
      <c r="I39" s="438"/>
      <c r="J39" s="438"/>
    </row>
    <row r="40" spans="1:10" ht="12.75">
      <c r="A40" s="463"/>
      <c r="B40" s="464"/>
      <c r="C40" s="255" t="s">
        <v>524</v>
      </c>
      <c r="D40" s="23"/>
      <c r="E40" s="406">
        <f>SUM(F40+L40)</f>
        <v>690</v>
      </c>
      <c r="F40" s="366">
        <v>690</v>
      </c>
      <c r="G40" s="366"/>
      <c r="H40" s="366"/>
      <c r="I40" s="438"/>
      <c r="J40" s="438"/>
    </row>
    <row r="41" spans="1:10" ht="12.75">
      <c r="A41" s="441"/>
      <c r="B41" s="253"/>
      <c r="C41" s="255" t="s">
        <v>525</v>
      </c>
      <c r="D41" s="410"/>
      <c r="E41" s="406">
        <f>SUM(F41+L41)</f>
        <v>1000</v>
      </c>
      <c r="F41" s="366">
        <v>1000</v>
      </c>
      <c r="G41" s="366"/>
      <c r="H41" s="366"/>
      <c r="I41" s="452"/>
      <c r="J41" s="432"/>
    </row>
    <row r="42" spans="1:10" ht="12.75">
      <c r="A42" s="463"/>
      <c r="B42" s="444"/>
      <c r="C42" s="255" t="s">
        <v>526</v>
      </c>
      <c r="D42" s="23"/>
      <c r="E42" s="406">
        <f>SUM(F42+L42)</f>
        <v>1000</v>
      </c>
      <c r="F42" s="366">
        <v>1000</v>
      </c>
      <c r="G42" s="366"/>
      <c r="H42" s="366"/>
      <c r="I42" s="438"/>
      <c r="J42" s="438"/>
    </row>
    <row r="43" spans="1:10" ht="12.75">
      <c r="A43" s="467"/>
      <c r="B43" s="185" t="s">
        <v>360</v>
      </c>
      <c r="C43" s="185"/>
      <c r="D43" s="454">
        <f>SUM(D44)</f>
        <v>6000</v>
      </c>
      <c r="E43" s="423">
        <f aca="true" t="shared" si="7" ref="E43:J43">SUM(E45)</f>
        <v>6000</v>
      </c>
      <c r="F43" s="460">
        <f t="shared" si="7"/>
        <v>0</v>
      </c>
      <c r="G43" s="460">
        <f t="shared" si="7"/>
        <v>0</v>
      </c>
      <c r="H43" s="460">
        <f t="shared" si="7"/>
        <v>0</v>
      </c>
      <c r="I43" s="460">
        <f t="shared" si="7"/>
        <v>6000</v>
      </c>
      <c r="J43" s="460">
        <f t="shared" si="7"/>
        <v>0</v>
      </c>
    </row>
    <row r="44" spans="1:10" s="47" customFormat="1" ht="12.75">
      <c r="A44" s="440"/>
      <c r="B44" s="439"/>
      <c r="C44" s="255" t="s">
        <v>268</v>
      </c>
      <c r="D44" s="448">
        <v>6000</v>
      </c>
      <c r="E44" s="449"/>
      <c r="F44" s="461"/>
      <c r="G44" s="450"/>
      <c r="H44" s="450"/>
      <c r="I44" s="450"/>
      <c r="J44" s="450"/>
    </row>
    <row r="45" spans="1:10" ht="12.75">
      <c r="A45" s="441"/>
      <c r="B45" s="253"/>
      <c r="C45" s="255" t="s">
        <v>482</v>
      </c>
      <c r="D45" s="410"/>
      <c r="E45" s="406">
        <f>SUM(I45)</f>
        <v>6000</v>
      </c>
      <c r="F45" s="366"/>
      <c r="G45" s="366"/>
      <c r="H45" s="366"/>
      <c r="I45" s="366">
        <v>6000</v>
      </c>
      <c r="J45" s="432"/>
    </row>
    <row r="46" spans="1:10" ht="12.75">
      <c r="A46" s="467"/>
      <c r="B46" s="466" t="s">
        <v>362</v>
      </c>
      <c r="C46" s="185"/>
      <c r="D46" s="454">
        <f>SUM(D47:D48)</f>
        <v>42000</v>
      </c>
      <c r="E46" s="423">
        <f aca="true" t="shared" si="8" ref="E46:J46">SUM(E48)</f>
        <v>42000</v>
      </c>
      <c r="F46" s="460">
        <f t="shared" si="8"/>
        <v>0</v>
      </c>
      <c r="G46" s="460">
        <f t="shared" si="8"/>
        <v>0</v>
      </c>
      <c r="H46" s="460">
        <f t="shared" si="8"/>
        <v>0</v>
      </c>
      <c r="I46" s="460">
        <f t="shared" si="8"/>
        <v>42000</v>
      </c>
      <c r="J46" s="460">
        <f t="shared" si="8"/>
        <v>0</v>
      </c>
    </row>
    <row r="47" spans="1:10" s="47" customFormat="1" ht="12.75">
      <c r="A47" s="440"/>
      <c r="B47" s="439"/>
      <c r="C47" s="255" t="s">
        <v>268</v>
      </c>
      <c r="D47" s="448">
        <v>42000</v>
      </c>
      <c r="E47" s="449"/>
      <c r="F47" s="461"/>
      <c r="G47" s="450"/>
      <c r="H47" s="450"/>
      <c r="I47" s="450"/>
      <c r="J47" s="450"/>
    </row>
    <row r="48" spans="1:10" ht="12.75">
      <c r="A48" s="468"/>
      <c r="B48" s="265"/>
      <c r="C48" s="255" t="s">
        <v>482</v>
      </c>
      <c r="D48" s="410"/>
      <c r="E48" s="406">
        <f>SUM(I48)</f>
        <v>42000</v>
      </c>
      <c r="F48" s="366"/>
      <c r="G48" s="366"/>
      <c r="H48" s="366"/>
      <c r="I48" s="366">
        <v>42000</v>
      </c>
      <c r="J48" s="432"/>
    </row>
    <row r="49" spans="1:10" ht="19.5" customHeight="1">
      <c r="A49" s="589" t="s">
        <v>131</v>
      </c>
      <c r="B49" s="590"/>
      <c r="C49" s="591"/>
      <c r="D49" s="465">
        <f aca="true" t="shared" si="9" ref="D49:J49">SUM(D7+D13+D18+D23+D28)</f>
        <v>1549986</v>
      </c>
      <c r="E49" s="465">
        <f t="shared" si="9"/>
        <v>1549986</v>
      </c>
      <c r="F49" s="465">
        <f t="shared" si="9"/>
        <v>115578</v>
      </c>
      <c r="G49" s="465">
        <f t="shared" si="9"/>
        <v>79118</v>
      </c>
      <c r="H49" s="465">
        <f t="shared" si="9"/>
        <v>15691</v>
      </c>
      <c r="I49" s="465">
        <f t="shared" si="9"/>
        <v>1434408</v>
      </c>
      <c r="J49" s="465">
        <f t="shared" si="9"/>
        <v>0</v>
      </c>
    </row>
    <row r="52" ht="12.75">
      <c r="A52" s="50"/>
    </row>
  </sheetData>
  <mergeCells count="11">
    <mergeCell ref="B3:B5"/>
    <mergeCell ref="C3:C5"/>
    <mergeCell ref="A1:J1"/>
    <mergeCell ref="F4:F5"/>
    <mergeCell ref="A49:C49"/>
    <mergeCell ref="G4:I4"/>
    <mergeCell ref="J4:J5"/>
    <mergeCell ref="F3:J3"/>
    <mergeCell ref="D3:D5"/>
    <mergeCell ref="E3:E5"/>
    <mergeCell ref="A3:A5"/>
  </mergeCells>
  <printOptions horizontalCentered="1"/>
  <pageMargins left="0.7480314960629921" right="0.5511811023622047" top="0.7874015748031497" bottom="0.5905511811023623" header="0.5118110236220472" footer="0.5118110236220472"/>
  <pageSetup horizontalDpi="300" verticalDpi="300" orientation="portrait" paperSize="9" scale="90" r:id="rId1"/>
  <headerFooter alignWithMargins="0">
    <oddHeader>&amp;R&amp;"Arial CE,Kursywa"&amp;9Załącznik nr &amp;A
do uchwały Rady Gminy 
nr IV/20/2006 z dnia 29.12.2006r.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W25"/>
  <sheetViews>
    <sheetView workbookViewId="0" topLeftCell="A6">
      <selection activeCell="A25" sqref="A25"/>
    </sheetView>
  </sheetViews>
  <sheetFormatPr defaultColWidth="9.00390625" defaultRowHeight="12.75"/>
  <cols>
    <col min="1" max="1" width="5.625" style="2" customWidth="1"/>
    <col min="2" max="2" width="8.25390625" style="2" customWidth="1"/>
    <col min="3" max="3" width="5.25390625" style="2" customWidth="1"/>
    <col min="4" max="4" width="9.625" style="2" customWidth="1"/>
    <col min="5" max="5" width="10.125" style="2" customWidth="1"/>
    <col min="6" max="6" width="9.375" style="2" customWidth="1"/>
    <col min="7" max="7" width="13.875" style="2" customWidth="1"/>
    <col min="8" max="8" width="12.375" style="0" customWidth="1"/>
    <col min="9" max="9" width="11.125" style="0" customWidth="1"/>
    <col min="10" max="10" width="10.375" style="0" customWidth="1"/>
    <col min="76" max="16384" width="9.125" style="2" customWidth="1"/>
  </cols>
  <sheetData>
    <row r="1" spans="1:10" ht="45" customHeight="1">
      <c r="A1" s="588" t="s">
        <v>82</v>
      </c>
      <c r="B1" s="588"/>
      <c r="C1" s="588"/>
      <c r="D1" s="588"/>
      <c r="E1" s="588"/>
      <c r="F1" s="588"/>
      <c r="G1" s="588"/>
      <c r="H1" s="588"/>
      <c r="I1" s="588"/>
      <c r="J1" s="58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46" t="s">
        <v>47</v>
      </c>
    </row>
    <row r="4" spans="1:75" s="323" customFormat="1" ht="20.25" customHeight="1">
      <c r="A4" s="517" t="s">
        <v>2</v>
      </c>
      <c r="B4" s="522" t="s">
        <v>3</v>
      </c>
      <c r="C4" s="522" t="s">
        <v>4</v>
      </c>
      <c r="D4" s="525" t="s">
        <v>126</v>
      </c>
      <c r="E4" s="525" t="s">
        <v>160</v>
      </c>
      <c r="F4" s="525" t="s">
        <v>93</v>
      </c>
      <c r="G4" s="525"/>
      <c r="H4" s="525"/>
      <c r="I4" s="525"/>
      <c r="J4" s="525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</row>
    <row r="5" spans="1:75" s="323" customFormat="1" ht="18" customHeight="1">
      <c r="A5" s="517"/>
      <c r="B5" s="523"/>
      <c r="C5" s="523"/>
      <c r="D5" s="517"/>
      <c r="E5" s="525"/>
      <c r="F5" s="525" t="s">
        <v>124</v>
      </c>
      <c r="G5" s="525" t="s">
        <v>6</v>
      </c>
      <c r="H5" s="525"/>
      <c r="I5" s="525"/>
      <c r="J5" s="525" t="s">
        <v>125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</row>
    <row r="6" spans="1:75" s="323" customFormat="1" ht="69" customHeight="1">
      <c r="A6" s="517"/>
      <c r="B6" s="524"/>
      <c r="C6" s="524"/>
      <c r="D6" s="517"/>
      <c r="E6" s="525"/>
      <c r="F6" s="525"/>
      <c r="G6" s="437" t="s">
        <v>121</v>
      </c>
      <c r="H6" s="437" t="s">
        <v>122</v>
      </c>
      <c r="I6" s="437" t="s">
        <v>161</v>
      </c>
      <c r="J6" s="525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</row>
    <row r="7" spans="1:10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0" ht="14.25" customHeight="1">
      <c r="A8" s="241" t="s">
        <v>546</v>
      </c>
      <c r="B8" s="446"/>
      <c r="C8" s="447"/>
      <c r="D8" s="457">
        <f aca="true" t="shared" si="0" ref="D8:J8">SUM(D9)</f>
        <v>1000</v>
      </c>
      <c r="E8" s="407">
        <f t="shared" si="0"/>
        <v>1000</v>
      </c>
      <c r="F8" s="456">
        <f t="shared" si="0"/>
        <v>1000</v>
      </c>
      <c r="G8" s="456">
        <f t="shared" si="0"/>
        <v>0</v>
      </c>
      <c r="H8" s="456">
        <f t="shared" si="0"/>
        <v>0</v>
      </c>
      <c r="I8" s="456">
        <f t="shared" si="0"/>
        <v>0</v>
      </c>
      <c r="J8" s="456">
        <f t="shared" si="0"/>
        <v>0</v>
      </c>
    </row>
    <row r="9" spans="1:10" ht="12.75">
      <c r="A9" s="462"/>
      <c r="B9" s="185" t="s">
        <v>588</v>
      </c>
      <c r="C9" s="185"/>
      <c r="D9" s="454">
        <f>SUM(D10:D12)</f>
        <v>1000</v>
      </c>
      <c r="E9" s="423">
        <f>SUM(E11:E12)</f>
        <v>1000</v>
      </c>
      <c r="F9" s="460">
        <f>SUM(F11:F12)</f>
        <v>1000</v>
      </c>
      <c r="G9" s="460">
        <f>SUM(G11:G12)</f>
        <v>0</v>
      </c>
      <c r="H9" s="460">
        <f>SUM(H11:H12)</f>
        <v>0</v>
      </c>
      <c r="I9" s="460">
        <f>SUM(I11:I12)</f>
        <v>0</v>
      </c>
      <c r="J9" s="455">
        <f>SUM(J11+J12+J13)</f>
        <v>0</v>
      </c>
    </row>
    <row r="10" spans="1:10" s="47" customFormat="1" ht="12.75">
      <c r="A10" s="440"/>
      <c r="B10" s="439"/>
      <c r="C10" s="255" t="s">
        <v>549</v>
      </c>
      <c r="D10" s="448">
        <v>1000</v>
      </c>
      <c r="E10" s="449"/>
      <c r="F10" s="461"/>
      <c r="G10" s="450"/>
      <c r="H10" s="450"/>
      <c r="I10" s="450"/>
      <c r="J10" s="450"/>
    </row>
    <row r="11" spans="1:10" ht="12.75">
      <c r="A11" s="463"/>
      <c r="C11" s="137" t="s">
        <v>404</v>
      </c>
      <c r="D11" s="432"/>
      <c r="E11" s="406">
        <f>SUM(F11+L11)</f>
        <v>500</v>
      </c>
      <c r="F11" s="452">
        <v>500</v>
      </c>
      <c r="G11" s="458"/>
      <c r="H11" s="458"/>
      <c r="I11" s="458"/>
      <c r="J11" s="458"/>
    </row>
    <row r="12" spans="1:10" ht="12.75">
      <c r="A12" s="463"/>
      <c r="C12" s="255" t="s">
        <v>406</v>
      </c>
      <c r="D12" s="432"/>
      <c r="E12" s="406">
        <f>SUM(F12+L12)</f>
        <v>500</v>
      </c>
      <c r="F12" s="452">
        <v>500</v>
      </c>
      <c r="G12" s="458"/>
      <c r="H12" s="458"/>
      <c r="I12" s="458"/>
      <c r="J12" s="458"/>
    </row>
    <row r="13" spans="1:10" ht="19.5" customHeight="1" hidden="1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9.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9.5" customHeight="1" hidden="1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9.5" customHeight="1" hidden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9.5" customHeight="1" hidden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9.5" customHeight="1" hidden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9.5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9.5" customHeight="1" hidden="1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24.75" customHeight="1">
      <c r="A21" s="589" t="s">
        <v>131</v>
      </c>
      <c r="B21" s="590"/>
      <c r="C21" s="591"/>
      <c r="D21" s="471">
        <f aca="true" t="shared" si="1" ref="D21:J21">SUM(D8)</f>
        <v>1000</v>
      </c>
      <c r="E21" s="395">
        <f t="shared" si="1"/>
        <v>1000</v>
      </c>
      <c r="F21" s="395">
        <f t="shared" si="1"/>
        <v>1000</v>
      </c>
      <c r="G21" s="395">
        <f t="shared" si="1"/>
        <v>0</v>
      </c>
      <c r="H21" s="395">
        <f t="shared" si="1"/>
        <v>0</v>
      </c>
      <c r="I21" s="395">
        <f t="shared" si="1"/>
        <v>0</v>
      </c>
      <c r="J21" s="395">
        <f t="shared" si="1"/>
        <v>0</v>
      </c>
    </row>
    <row r="25" ht="12.75">
      <c r="A25" s="50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C21"/>
  </mergeCells>
  <printOptions horizontalCentered="1"/>
  <pageMargins left="0.984251968503937" right="0.5905511811023623" top="1.062992125984252" bottom="0.5905511811023623" header="0.5118110236220472" footer="0.5118110236220472"/>
  <pageSetup horizontalDpi="300" verticalDpi="300" orientation="portrait" paperSize="9" scale="90" r:id="rId1"/>
  <headerFooter alignWithMargins="0">
    <oddHeader>&amp;R&amp;9Załącznik nr &amp;A
do uchwały Rady Gminy
nr IV/20/2006 z dnia 29.12.2006r.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4"/>
  <sheetViews>
    <sheetView workbookViewId="0" topLeftCell="A3">
      <selection activeCell="A24" sqref="A24"/>
    </sheetView>
  </sheetViews>
  <sheetFormatPr defaultColWidth="9.00390625" defaultRowHeight="12.75"/>
  <cols>
    <col min="1" max="1" width="5.25390625" style="2" customWidth="1"/>
    <col min="2" max="2" width="7.875" style="2" customWidth="1"/>
    <col min="3" max="3" width="5.25390625" style="2" customWidth="1"/>
    <col min="4" max="4" width="9.375" style="2" customWidth="1"/>
    <col min="5" max="5" width="11.25390625" style="2" customWidth="1"/>
    <col min="6" max="6" width="10.00390625" style="2" customWidth="1"/>
    <col min="7" max="7" width="14.00390625" style="2" customWidth="1"/>
    <col min="8" max="8" width="12.625" style="0" customWidth="1"/>
    <col min="9" max="9" width="8.75390625" style="0" customWidth="1"/>
    <col min="10" max="10" width="10.875" style="0" customWidth="1"/>
    <col min="80" max="16384" width="9.125" style="2" customWidth="1"/>
  </cols>
  <sheetData>
    <row r="1" spans="1:10" ht="45" customHeight="1">
      <c r="A1" s="588" t="s">
        <v>120</v>
      </c>
      <c r="B1" s="588"/>
      <c r="C1" s="588"/>
      <c r="D1" s="588"/>
      <c r="E1" s="588"/>
      <c r="F1" s="588"/>
      <c r="G1" s="588"/>
      <c r="H1" s="588"/>
      <c r="I1" s="588"/>
      <c r="J1" s="588"/>
    </row>
    <row r="3" ht="12.75">
      <c r="J3" s="46" t="s">
        <v>47</v>
      </c>
    </row>
    <row r="4" spans="1:75" s="323" customFormat="1" ht="20.25" customHeight="1">
      <c r="A4" s="517" t="s">
        <v>2</v>
      </c>
      <c r="B4" s="522" t="s">
        <v>3</v>
      </c>
      <c r="C4" s="522" t="s">
        <v>4</v>
      </c>
      <c r="D4" s="525" t="s">
        <v>126</v>
      </c>
      <c r="E4" s="525" t="s">
        <v>160</v>
      </c>
      <c r="F4" s="525" t="s">
        <v>93</v>
      </c>
      <c r="G4" s="525"/>
      <c r="H4" s="525"/>
      <c r="I4" s="525"/>
      <c r="J4" s="525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</row>
    <row r="5" spans="1:75" s="323" customFormat="1" ht="18" customHeight="1">
      <c r="A5" s="517"/>
      <c r="B5" s="523"/>
      <c r="C5" s="523"/>
      <c r="D5" s="517"/>
      <c r="E5" s="525"/>
      <c r="F5" s="525" t="s">
        <v>124</v>
      </c>
      <c r="G5" s="525" t="s">
        <v>6</v>
      </c>
      <c r="H5" s="525"/>
      <c r="I5" s="525"/>
      <c r="J5" s="525" t="s">
        <v>125</v>
      </c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</row>
    <row r="6" spans="1:75" s="323" customFormat="1" ht="69" customHeight="1">
      <c r="A6" s="517"/>
      <c r="B6" s="524"/>
      <c r="C6" s="524"/>
      <c r="D6" s="517"/>
      <c r="E6" s="525"/>
      <c r="F6" s="525"/>
      <c r="G6" s="437" t="s">
        <v>121</v>
      </c>
      <c r="H6" s="437" t="s">
        <v>122</v>
      </c>
      <c r="I6" s="437" t="s">
        <v>123</v>
      </c>
      <c r="J6" s="525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</row>
    <row r="7" spans="1:79" ht="8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BX7" s="2"/>
      <c r="BY7" s="2"/>
      <c r="BZ7" s="2"/>
      <c r="CA7" s="2"/>
    </row>
    <row r="8" spans="1:79" ht="14.25" customHeight="1">
      <c r="A8" s="241" t="s">
        <v>239</v>
      </c>
      <c r="B8" s="446"/>
      <c r="C8" s="447"/>
      <c r="D8" s="457">
        <f aca="true" t="shared" si="0" ref="D8:J8">SUM(D9)</f>
        <v>6064</v>
      </c>
      <c r="E8" s="407">
        <f t="shared" si="0"/>
        <v>6064</v>
      </c>
      <c r="F8" s="456">
        <f t="shared" si="0"/>
        <v>6064</v>
      </c>
      <c r="G8" s="456">
        <f t="shared" si="0"/>
        <v>0</v>
      </c>
      <c r="H8" s="456">
        <f t="shared" si="0"/>
        <v>0</v>
      </c>
      <c r="I8" s="456">
        <f t="shared" si="0"/>
        <v>0</v>
      </c>
      <c r="J8" s="456">
        <f t="shared" si="0"/>
        <v>0</v>
      </c>
      <c r="BX8" s="2"/>
      <c r="BY8" s="2"/>
      <c r="BZ8" s="2"/>
      <c r="CA8" s="2"/>
    </row>
    <row r="9" spans="1:79" ht="12.75">
      <c r="A9" s="462"/>
      <c r="B9" s="185" t="s">
        <v>241</v>
      </c>
      <c r="C9" s="185"/>
      <c r="D9" s="454">
        <f>SUM(D10:D12)</f>
        <v>6064</v>
      </c>
      <c r="E9" s="423">
        <f>SUM(E11:E12)</f>
        <v>6064</v>
      </c>
      <c r="F9" s="460">
        <f>SUM(F11:F12)</f>
        <v>6064</v>
      </c>
      <c r="G9" s="460">
        <f>SUM(G11:G12)</f>
        <v>0</v>
      </c>
      <c r="H9" s="460">
        <f>SUM(H11:H12)</f>
        <v>0</v>
      </c>
      <c r="I9" s="460">
        <f>SUM(I11:I12)</f>
        <v>0</v>
      </c>
      <c r="J9" s="455">
        <f>SUM(J11+J12+J13)</f>
        <v>0</v>
      </c>
      <c r="BX9" s="2"/>
      <c r="BY9" s="2"/>
      <c r="BZ9" s="2"/>
      <c r="CA9" s="2"/>
    </row>
    <row r="10" spans="1:10" s="47" customFormat="1" ht="12.75">
      <c r="A10" s="440"/>
      <c r="B10" s="439"/>
      <c r="C10" s="255" t="s">
        <v>608</v>
      </c>
      <c r="D10" s="448">
        <v>6064</v>
      </c>
      <c r="E10" s="449"/>
      <c r="F10" s="461"/>
      <c r="G10" s="450"/>
      <c r="H10" s="450"/>
      <c r="I10" s="450"/>
      <c r="J10" s="450"/>
    </row>
    <row r="11" spans="1:79" ht="12.75">
      <c r="A11" s="463"/>
      <c r="C11" s="137" t="s">
        <v>404</v>
      </c>
      <c r="D11" s="432"/>
      <c r="E11" s="406">
        <f>SUM(F11+L11)</f>
        <v>4500</v>
      </c>
      <c r="F11" s="452">
        <v>4500</v>
      </c>
      <c r="G11" s="458"/>
      <c r="H11" s="458"/>
      <c r="I11" s="458"/>
      <c r="J11" s="458"/>
      <c r="BX11" s="2"/>
      <c r="BY11" s="2"/>
      <c r="BZ11" s="2"/>
      <c r="CA11" s="2"/>
    </row>
    <row r="12" spans="1:79" ht="12.75">
      <c r="A12" s="463"/>
      <c r="C12" s="255" t="s">
        <v>406</v>
      </c>
      <c r="D12" s="432"/>
      <c r="E12" s="406">
        <f>SUM(F12+L12)</f>
        <v>1564</v>
      </c>
      <c r="F12" s="452">
        <v>1564</v>
      </c>
      <c r="G12" s="458"/>
      <c r="H12" s="458"/>
      <c r="I12" s="458"/>
      <c r="J12" s="458"/>
      <c r="BX12" s="2"/>
      <c r="BY12" s="2"/>
      <c r="BZ12" s="2"/>
      <c r="CA12" s="2"/>
    </row>
    <row r="13" spans="1:79" ht="19.5" customHeight="1" hidden="1">
      <c r="A13" s="26"/>
      <c r="B13" s="26"/>
      <c r="C13" s="26"/>
      <c r="D13" s="26"/>
      <c r="E13" s="26"/>
      <c r="F13" s="26"/>
      <c r="G13" s="26"/>
      <c r="H13" s="26"/>
      <c r="I13" s="26"/>
      <c r="J13" s="26"/>
      <c r="BX13" s="2"/>
      <c r="BY13" s="2"/>
      <c r="BZ13" s="2"/>
      <c r="CA13" s="2"/>
    </row>
    <row r="14" spans="1:79" ht="19.5" customHeight="1" hidden="1">
      <c r="A14" s="26"/>
      <c r="B14" s="26"/>
      <c r="C14" s="26"/>
      <c r="D14" s="26"/>
      <c r="E14" s="26"/>
      <c r="F14" s="26"/>
      <c r="G14" s="26"/>
      <c r="H14" s="26"/>
      <c r="I14" s="26"/>
      <c r="J14" s="26"/>
      <c r="BX14" s="2"/>
      <c r="BY14" s="2"/>
      <c r="BZ14" s="2"/>
      <c r="CA14" s="2"/>
    </row>
    <row r="15" spans="1:79" ht="19.5" customHeight="1" hidden="1">
      <c r="A15" s="26"/>
      <c r="B15" s="26"/>
      <c r="C15" s="26"/>
      <c r="D15" s="26"/>
      <c r="E15" s="26"/>
      <c r="F15" s="26"/>
      <c r="G15" s="26"/>
      <c r="H15" s="26"/>
      <c r="I15" s="26"/>
      <c r="J15" s="26"/>
      <c r="BX15" s="2"/>
      <c r="BY15" s="2"/>
      <c r="BZ15" s="2"/>
      <c r="CA15" s="2"/>
    </row>
    <row r="16" spans="1:79" ht="19.5" customHeight="1" hidden="1">
      <c r="A16" s="26"/>
      <c r="B16" s="26"/>
      <c r="C16" s="26"/>
      <c r="D16" s="26"/>
      <c r="E16" s="26"/>
      <c r="F16" s="26"/>
      <c r="G16" s="26"/>
      <c r="H16" s="26"/>
      <c r="I16" s="26"/>
      <c r="J16" s="26"/>
      <c r="BX16" s="2"/>
      <c r="BY16" s="2"/>
      <c r="BZ16" s="2"/>
      <c r="CA16" s="2"/>
    </row>
    <row r="17" spans="1:79" ht="19.5" customHeight="1" hidden="1">
      <c r="A17" s="26"/>
      <c r="B17" s="26"/>
      <c r="C17" s="26"/>
      <c r="D17" s="26"/>
      <c r="E17" s="26"/>
      <c r="F17" s="26"/>
      <c r="G17" s="26"/>
      <c r="H17" s="26"/>
      <c r="I17" s="26"/>
      <c r="J17" s="26"/>
      <c r="BX17" s="2"/>
      <c r="BY17" s="2"/>
      <c r="BZ17" s="2"/>
      <c r="CA17" s="2"/>
    </row>
    <row r="18" spans="1:79" ht="19.5" customHeight="1" hidden="1">
      <c r="A18" s="26"/>
      <c r="B18" s="26"/>
      <c r="C18" s="26"/>
      <c r="D18" s="26"/>
      <c r="E18" s="26"/>
      <c r="F18" s="26"/>
      <c r="G18" s="26"/>
      <c r="H18" s="26"/>
      <c r="I18" s="26"/>
      <c r="J18" s="26"/>
      <c r="BX18" s="2"/>
      <c r="BY18" s="2"/>
      <c r="BZ18" s="2"/>
      <c r="CA18" s="2"/>
    </row>
    <row r="19" spans="1:79" ht="19.5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BX19" s="2"/>
      <c r="BY19" s="2"/>
      <c r="BZ19" s="2"/>
      <c r="CA19" s="2"/>
    </row>
    <row r="20" spans="1:79" ht="19.5" customHeight="1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BX20" s="2"/>
      <c r="BY20" s="2"/>
      <c r="BZ20" s="2"/>
      <c r="CA20" s="2"/>
    </row>
    <row r="21" spans="1:79" ht="24.75" customHeight="1">
      <c r="A21" s="592" t="s">
        <v>131</v>
      </c>
      <c r="B21" s="593"/>
      <c r="C21" s="594"/>
      <c r="D21" s="472">
        <f aca="true" t="shared" si="1" ref="D21:J21">SUM(D8)</f>
        <v>6064</v>
      </c>
      <c r="E21" s="472">
        <f t="shared" si="1"/>
        <v>6064</v>
      </c>
      <c r="F21" s="472">
        <f t="shared" si="1"/>
        <v>6064</v>
      </c>
      <c r="G21" s="472">
        <f t="shared" si="1"/>
        <v>0</v>
      </c>
      <c r="H21" s="472">
        <f t="shared" si="1"/>
        <v>0</v>
      </c>
      <c r="I21" s="472">
        <f t="shared" si="1"/>
        <v>0</v>
      </c>
      <c r="J21" s="472">
        <f t="shared" si="1"/>
        <v>0</v>
      </c>
      <c r="BX21" s="2"/>
      <c r="BY21" s="2"/>
      <c r="BZ21" s="2"/>
      <c r="CA21" s="2"/>
    </row>
    <row r="24" ht="12.75">
      <c r="A24" s="50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A21:C21"/>
    <mergeCell ref="J5:J6"/>
  </mergeCells>
  <printOptions horizontalCentered="1"/>
  <pageMargins left="0.984251968503937" right="0.5905511811023623" top="1.1023622047244095" bottom="0.5905511811023623" header="0.5118110236220472" footer="0.5118110236220472"/>
  <pageSetup horizontalDpi="300" verticalDpi="300" orientation="portrait" paperSize="9" scale="90" r:id="rId1"/>
  <headerFooter alignWithMargins="0">
    <oddHeader>&amp;R&amp;9Załącznik nr &amp;A
do uchwały Rady Gminy
nr IV/20/2006 z dnia 29.12.2006r.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2007-01-02T11:45:57Z</cp:lastPrinted>
  <dcterms:created xsi:type="dcterms:W3CDTF">1998-12-09T13:02:10Z</dcterms:created>
  <dcterms:modified xsi:type="dcterms:W3CDTF">2007-01-02T11:46:13Z</dcterms:modified>
  <cp:category/>
  <cp:version/>
  <cp:contentType/>
  <cp:contentStatus/>
</cp:coreProperties>
</file>